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15740" yWindow="0" windowWidth="19200" windowHeight="19980" tabRatio="892"/>
  </bookViews>
  <sheets>
    <sheet name=" RG PERSONE FISICHE 2013" sheetId="7" r:id="rId1"/>
    <sheet name=" RF SOCIETA PERSONE 2013" sheetId="1" r:id="rId2"/>
    <sheet name=" RF PERSONE FISICHE 2013" sheetId="5" r:id="rId3"/>
    <sheet name=" RG SOCIETA PERSONE 2013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9" i="7" l="1"/>
  <c r="D165" i="7"/>
  <c r="D167" i="7"/>
  <c r="D170" i="7"/>
  <c r="D173" i="7"/>
  <c r="D176" i="7"/>
  <c r="D174" i="7"/>
  <c r="D175" i="7"/>
  <c r="D183" i="7"/>
  <c r="D223" i="7"/>
  <c r="D232" i="7"/>
  <c r="D217" i="7"/>
  <c r="E117" i="7"/>
  <c r="D106" i="1"/>
  <c r="D107" i="1"/>
  <c r="D119" i="1"/>
  <c r="D117" i="1"/>
  <c r="D118" i="1"/>
  <c r="E173" i="1"/>
  <c r="D165" i="1"/>
  <c r="D173" i="1"/>
  <c r="D174" i="1"/>
  <c r="E174" i="1"/>
  <c r="E175" i="1"/>
  <c r="J127" i="1"/>
  <c r="J90" i="1"/>
  <c r="J99" i="1"/>
  <c r="E117" i="1"/>
  <c r="E107" i="1"/>
  <c r="C9" i="7"/>
  <c r="D142" i="6"/>
  <c r="D103" i="6"/>
  <c r="D75" i="6"/>
  <c r="D67" i="6"/>
  <c r="C9" i="6"/>
  <c r="C10" i="6"/>
  <c r="J62" i="6"/>
  <c r="J40" i="6"/>
  <c r="J53" i="6"/>
  <c r="J54" i="6"/>
  <c r="J43" i="6"/>
  <c r="J25" i="6"/>
  <c r="E174" i="5"/>
  <c r="E173" i="5"/>
  <c r="E175" i="5"/>
  <c r="D165" i="5"/>
  <c r="E165" i="5"/>
  <c r="D175" i="5"/>
  <c r="D106" i="5"/>
  <c r="D107" i="5"/>
  <c r="D119" i="5"/>
  <c r="J88" i="5"/>
  <c r="J97" i="5"/>
  <c r="J62" i="7"/>
  <c r="E175" i="7"/>
  <c r="E174" i="7"/>
  <c r="E173" i="7"/>
  <c r="D175" i="6"/>
  <c r="D173" i="6"/>
  <c r="D174" i="6"/>
  <c r="E175" i="6"/>
  <c r="E174" i="6"/>
  <c r="E173" i="6"/>
  <c r="L145" i="1"/>
  <c r="D175" i="1"/>
  <c r="L144" i="1"/>
  <c r="L143" i="1"/>
  <c r="L139" i="1"/>
  <c r="K99" i="1"/>
  <c r="K26" i="6"/>
  <c r="E177" i="6"/>
  <c r="D170" i="6"/>
  <c r="D165" i="6"/>
  <c r="E165" i="6"/>
  <c r="E170" i="6"/>
  <c r="J26" i="6"/>
  <c r="D176" i="6"/>
  <c r="D167" i="6"/>
  <c r="D183" i="6"/>
  <c r="D217" i="6"/>
  <c r="D216" i="6"/>
  <c r="D222" i="6"/>
  <c r="E222" i="6"/>
  <c r="E167" i="6"/>
  <c r="E176" i="6"/>
  <c r="E183" i="6"/>
  <c r="E136" i="6"/>
  <c r="E204" i="6"/>
  <c r="E223" i="6"/>
  <c r="E216" i="6"/>
  <c r="E228" i="6"/>
  <c r="E107" i="6"/>
  <c r="D223" i="6"/>
  <c r="D228" i="6"/>
  <c r="D107" i="6"/>
  <c r="J38" i="7"/>
  <c r="E165" i="7"/>
  <c r="E167" i="7"/>
  <c r="E170" i="7"/>
  <c r="E176" i="7"/>
  <c r="E183" i="7"/>
  <c r="E136" i="7"/>
  <c r="E204" i="7"/>
  <c r="E223" i="7"/>
  <c r="E29" i="7"/>
  <c r="E39" i="7"/>
  <c r="E47" i="7"/>
  <c r="E67" i="7"/>
  <c r="E75" i="7"/>
  <c r="E87" i="7"/>
  <c r="E89" i="7"/>
  <c r="E97" i="7"/>
  <c r="E103" i="7"/>
  <c r="G160" i="7"/>
  <c r="E234" i="7"/>
  <c r="E122" i="7"/>
  <c r="E127" i="7"/>
  <c r="E142" i="7"/>
  <c r="E156" i="7"/>
  <c r="E158" i="7"/>
  <c r="D234" i="7"/>
  <c r="E231" i="7"/>
  <c r="D231" i="7"/>
  <c r="E219" i="7"/>
  <c r="D204" i="7"/>
  <c r="E177" i="7"/>
  <c r="D177" i="7"/>
  <c r="E137" i="7"/>
  <c r="E106" i="7"/>
  <c r="F103" i="7"/>
  <c r="F104" i="7"/>
  <c r="E104" i="7"/>
  <c r="E101" i="7"/>
  <c r="C18" i="7"/>
  <c r="C17" i="7"/>
  <c r="C16" i="7"/>
  <c r="C15" i="7"/>
  <c r="C14" i="7"/>
  <c r="C13" i="7"/>
  <c r="C12" i="7"/>
  <c r="C11" i="7"/>
  <c r="C10" i="7"/>
  <c r="C8" i="7"/>
  <c r="C7" i="7"/>
  <c r="C6" i="7"/>
  <c r="C5" i="7"/>
  <c r="C4" i="7"/>
  <c r="E29" i="6"/>
  <c r="E39" i="6"/>
  <c r="E47" i="6"/>
  <c r="E67" i="6"/>
  <c r="E75" i="6"/>
  <c r="E87" i="6"/>
  <c r="E89" i="6"/>
  <c r="E97" i="6"/>
  <c r="E103" i="6"/>
  <c r="G160" i="6"/>
  <c r="E234" i="6"/>
  <c r="E117" i="6"/>
  <c r="E118" i="6"/>
  <c r="E122" i="6"/>
  <c r="E127" i="6"/>
  <c r="E142" i="6"/>
  <c r="E156" i="6"/>
  <c r="E158" i="6"/>
  <c r="E235" i="6"/>
  <c r="E238" i="6"/>
  <c r="E240" i="6"/>
  <c r="D234" i="6"/>
  <c r="D235" i="6"/>
  <c r="D238" i="6"/>
  <c r="D240" i="6"/>
  <c r="E239" i="6"/>
  <c r="D239" i="6"/>
  <c r="E232" i="6"/>
  <c r="D232" i="6"/>
  <c r="E231" i="6"/>
  <c r="D231" i="6"/>
  <c r="E229" i="6"/>
  <c r="D229" i="6"/>
  <c r="E219" i="6"/>
  <c r="E217" i="6"/>
  <c r="D204" i="6"/>
  <c r="D177" i="6"/>
  <c r="E160" i="6"/>
  <c r="G161" i="6"/>
  <c r="D160" i="6"/>
  <c r="F161" i="6"/>
  <c r="E137" i="6"/>
  <c r="E106" i="6"/>
  <c r="F103" i="6"/>
  <c r="F104" i="6"/>
  <c r="E104" i="6"/>
  <c r="E101" i="6"/>
  <c r="C18" i="6"/>
  <c r="C17" i="6"/>
  <c r="C16" i="6"/>
  <c r="C15" i="6"/>
  <c r="C14" i="6"/>
  <c r="C13" i="6"/>
  <c r="C12" i="6"/>
  <c r="C11" i="6"/>
  <c r="C8" i="6"/>
  <c r="C7" i="6"/>
  <c r="C6" i="6"/>
  <c r="C5" i="6"/>
  <c r="C4" i="6"/>
  <c r="D29" i="5"/>
  <c r="E29" i="5"/>
  <c r="D39" i="5"/>
  <c r="E39" i="5"/>
  <c r="D47" i="5"/>
  <c r="E47" i="5"/>
  <c r="D67" i="5"/>
  <c r="E67" i="5"/>
  <c r="D75" i="5"/>
  <c r="E75" i="5"/>
  <c r="D87" i="5"/>
  <c r="E87" i="5"/>
  <c r="D89" i="5"/>
  <c r="E89" i="5"/>
  <c r="D97" i="5"/>
  <c r="E97" i="5"/>
  <c r="E103" i="5"/>
  <c r="F160" i="5"/>
  <c r="G160" i="5"/>
  <c r="E234" i="5"/>
  <c r="E107" i="5"/>
  <c r="E117" i="5"/>
  <c r="E118" i="5"/>
  <c r="E176" i="5"/>
  <c r="E183" i="5"/>
  <c r="D217" i="5"/>
  <c r="D219" i="5"/>
  <c r="D216" i="5"/>
  <c r="E216" i="5"/>
  <c r="E223" i="5"/>
  <c r="D136" i="5"/>
  <c r="E136" i="5"/>
  <c r="E204" i="5"/>
  <c r="D122" i="5"/>
  <c r="E122" i="5"/>
  <c r="D127" i="5"/>
  <c r="E127" i="5"/>
  <c r="D142" i="5"/>
  <c r="E142" i="5"/>
  <c r="D156" i="5"/>
  <c r="E156" i="5"/>
  <c r="D158" i="5"/>
  <c r="E158" i="5"/>
  <c r="D103" i="5"/>
  <c r="D234" i="5"/>
  <c r="D235" i="5"/>
  <c r="D238" i="5"/>
  <c r="D240" i="5"/>
  <c r="D239" i="5"/>
  <c r="D223" i="5"/>
  <c r="D231" i="5"/>
  <c r="D229" i="5"/>
  <c r="E219" i="5"/>
  <c r="E217" i="5"/>
  <c r="D204" i="5"/>
  <c r="E177" i="5"/>
  <c r="D160" i="5"/>
  <c r="F161" i="5"/>
  <c r="D140" i="5"/>
  <c r="D137" i="5"/>
  <c r="E137" i="5"/>
  <c r="E106" i="5"/>
  <c r="F103" i="5"/>
  <c r="F104" i="5"/>
  <c r="E104" i="5"/>
  <c r="D104" i="5"/>
  <c r="E101" i="5"/>
  <c r="D101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D176" i="1"/>
  <c r="E176" i="1"/>
  <c r="E177" i="1"/>
  <c r="D177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5" i="1"/>
  <c r="D167" i="1"/>
  <c r="E165" i="1"/>
  <c r="E167" i="1"/>
  <c r="D170" i="1"/>
  <c r="E170" i="1"/>
  <c r="D183" i="1"/>
  <c r="E183" i="1"/>
  <c r="D217" i="1"/>
  <c r="D219" i="1"/>
  <c r="D216" i="1"/>
  <c r="E216" i="1"/>
  <c r="D136" i="1"/>
  <c r="E136" i="1"/>
  <c r="E204" i="1"/>
  <c r="E223" i="1"/>
  <c r="E228" i="1"/>
  <c r="E119" i="1"/>
  <c r="E193" i="1"/>
  <c r="D204" i="1"/>
  <c r="F160" i="1"/>
  <c r="G160" i="1"/>
  <c r="E118" i="1"/>
  <c r="D122" i="1"/>
  <c r="E122" i="1"/>
  <c r="D127" i="1"/>
  <c r="E127" i="1"/>
  <c r="D142" i="1"/>
  <c r="E142" i="1"/>
  <c r="D156" i="1"/>
  <c r="E156" i="1"/>
  <c r="D158" i="1"/>
  <c r="E158" i="1"/>
  <c r="E160" i="1"/>
  <c r="G161" i="1"/>
  <c r="E140" i="1"/>
  <c r="F103" i="1"/>
  <c r="F104" i="1"/>
  <c r="D29" i="1"/>
  <c r="E29" i="1"/>
  <c r="D39" i="1"/>
  <c r="E39" i="1"/>
  <c r="D47" i="1"/>
  <c r="E47" i="1"/>
  <c r="D67" i="1"/>
  <c r="E67" i="1"/>
  <c r="D75" i="1"/>
  <c r="E75" i="1"/>
  <c r="D87" i="1"/>
  <c r="E87" i="1"/>
  <c r="D89" i="1"/>
  <c r="E89" i="1"/>
  <c r="D97" i="1"/>
  <c r="E97" i="1"/>
  <c r="E103" i="1"/>
  <c r="E104" i="1"/>
  <c r="E101" i="1"/>
  <c r="D103" i="1"/>
  <c r="E234" i="1"/>
  <c r="E235" i="1"/>
  <c r="E238" i="1"/>
  <c r="E239" i="1"/>
  <c r="E240" i="1"/>
  <c r="D223" i="1"/>
  <c r="D228" i="1"/>
  <c r="D193" i="1"/>
  <c r="E232" i="1"/>
  <c r="E231" i="1"/>
  <c r="D160" i="1"/>
  <c r="F161" i="1"/>
  <c r="D140" i="1"/>
  <c r="D137" i="1"/>
  <c r="E137" i="1"/>
  <c r="E106" i="1"/>
  <c r="D104" i="1"/>
  <c r="D101" i="1"/>
  <c r="D232" i="1"/>
  <c r="D235" i="1"/>
  <c r="D231" i="1"/>
  <c r="C4" i="1"/>
  <c r="E219" i="1"/>
  <c r="E217" i="1"/>
  <c r="D234" i="1"/>
  <c r="D238" i="1"/>
  <c r="D239" i="1"/>
  <c r="D229" i="1"/>
  <c r="D240" i="1"/>
  <c r="E229" i="1"/>
  <c r="E228" i="5"/>
  <c r="E119" i="5"/>
  <c r="E235" i="5"/>
  <c r="E238" i="5"/>
  <c r="E240" i="5"/>
  <c r="E239" i="5"/>
  <c r="E193" i="5"/>
  <c r="E232" i="5"/>
  <c r="D173" i="5"/>
  <c r="D174" i="5"/>
  <c r="D228" i="5"/>
  <c r="D193" i="5"/>
  <c r="D232" i="5"/>
  <c r="E231" i="5"/>
  <c r="E229" i="5"/>
  <c r="E160" i="5"/>
  <c r="G161" i="5"/>
  <c r="E140" i="5"/>
  <c r="D216" i="7"/>
  <c r="D228" i="7"/>
  <c r="D107" i="7"/>
  <c r="D160" i="7"/>
  <c r="F161" i="7"/>
  <c r="E216" i="7"/>
  <c r="E228" i="7"/>
  <c r="E107" i="7"/>
  <c r="E160" i="7"/>
  <c r="G161" i="7"/>
  <c r="E217" i="7"/>
  <c r="D235" i="7"/>
  <c r="D229" i="7"/>
  <c r="E235" i="7"/>
  <c r="E229" i="7"/>
  <c r="E232" i="7"/>
  <c r="D238" i="7"/>
  <c r="D239" i="7"/>
  <c r="E238" i="7"/>
  <c r="E239" i="7"/>
  <c r="D240" i="7"/>
  <c r="E240" i="7"/>
</calcChain>
</file>

<file path=xl/sharedStrings.xml><?xml version="1.0" encoding="utf-8"?>
<sst xmlns="http://schemas.openxmlformats.org/spreadsheetml/2006/main" count="1742" uniqueCount="709">
  <si>
    <t>Codice attività</t>
  </si>
  <si>
    <t>Componenti positivi da studi di settore annotati nelle scritture contabili</t>
  </si>
  <si>
    <t>Rimanenze</t>
  </si>
  <si>
    <t>A) UTILE</t>
  </si>
  <si>
    <t>B) PERDITA</t>
  </si>
  <si>
    <t>C) COMPONENTI POSITIVI QUADRO EC</t>
  </si>
  <si>
    <t>Quote costanti delle plusvalenze patrimoniali e delle sopravvenienze attive imputabili all’esercizio</t>
  </si>
  <si>
    <t>Quote costanti dei contributi o liberalità costituenti sopravvenienze attive imputabili all’esercizio (art. 88, comma 3, lett. b))</t>
  </si>
  <si>
    <t>Redditi determinati con criteri non analitici</t>
  </si>
  <si>
    <t>Redditi di immobili non costituenti beni strumentali nè beni alla cui produzione o al cui scambio è diretta l’attività della società</t>
  </si>
  <si>
    <t>Spese ed altri componenti negativi relativi agli immobili di cui al rigo RF10 e costi derivanti dall’attività di agriturismo</t>
  </si>
  <si>
    <t>Ricavi non annotati</t>
  </si>
  <si>
    <t>Rimanenze non contabilizzate o contabilizzate in misura inferiore a quella determinata ai sensi del Tuir (artt. 92, 92-bis, 93, 94)</t>
  </si>
  <si>
    <t>Compensi spettanti agli amministratori ma non corrisposti (art. 95, comma 5)</t>
  </si>
  <si>
    <t>Interessi passivi indeducibili</t>
  </si>
  <si>
    <t>Imposte indeducibili o non pagate (art. 99, comma 1)</t>
  </si>
  <si>
    <t>Oneri di utilità sociale</t>
  </si>
  <si>
    <t>Erogazioni liberali</t>
  </si>
  <si>
    <t>Spese per mezzi di trasporto indeducibili ai sensi dell’art. 164 del TUIR</t>
  </si>
  <si>
    <t>Svalutazioni e minusvalenze patrimoniali, sopravvenienze passive e perdite non deducibili</t>
  </si>
  <si>
    <t>Minusvalenze relative a partecipazioni esenti</t>
  </si>
  <si>
    <t>Spese di manutenzione, riparazione, ammodernamento e trasformazione eccedenti la quota deducibile (art. 102, comma 6)</t>
  </si>
  <si>
    <t>Svalutazioni e accantonamenti non deducibili in tutto o in parte</t>
  </si>
  <si>
    <t>Spese ed altri componenti negativi eccedenti la quota deducibile ai sensi dell’art. 109, comma 5</t>
  </si>
  <si>
    <t>Differenze su cambi (art. 110, comma 3)</t>
  </si>
  <si>
    <t>Spese ed altri componenti negativi da Stati o territori diversi da quelli di cui all’art. 168-bis</t>
  </si>
  <si>
    <t>Applicazione IAS/IFRS</t>
  </si>
  <si>
    <t>Altre variazioni in aumento</t>
  </si>
  <si>
    <t>D) TOTALE DELLE VARIAZIONI IN AUMENTO</t>
  </si>
  <si>
    <t>Plusvalenze patrimoniali e sopravvenienze attive da acquisire a tassazione in quote costanti</t>
  </si>
  <si>
    <t>Contributi o liberalità costituenti sopravvenienze attive da acquisire a tassazione in quote costanti (art. 88, comma 3, lettera b))</t>
  </si>
  <si>
    <t>Utili distribuiti da società di persone o da GEIE</t>
  </si>
  <si>
    <t>Perdita delle imprese marittime determinata forfetariamente</t>
  </si>
  <si>
    <t>Proventi degli immobili di cui al rigo RF10</t>
  </si>
  <si>
    <t>Proventi non computabili nella determinazione del reddito (art. 91, comma 1, lett. a) e b))</t>
  </si>
  <si>
    <t>Ricavi derivanti dall’attività di agriturismo</t>
  </si>
  <si>
    <t>Plusvalenze relative a partecipazioni esenti (art. 87)</t>
  </si>
  <si>
    <t>Quota esclusa degli utili distribuiti</t>
  </si>
  <si>
    <t>Rimanenze e opere ultrannuali contabilizzate in misura superiore a quella determinata ai sensi del TUIR (artt. 92 e 93)</t>
  </si>
  <si>
    <t>Reddito detassato</t>
  </si>
  <si>
    <t>Altre variazioni in diminuzione</t>
  </si>
  <si>
    <t>E) TOTALE DELLE VARIAZIONI IN DIMINUZIONE</t>
  </si>
  <si>
    <t>SOMMA ALGEBRICA (A o – B) + C + D – E</t>
  </si>
  <si>
    <t>Redditi da partecipazione in società di cui all’art. 5</t>
  </si>
  <si>
    <t>Perdite da partecipazione in società di cui all’art. 5</t>
  </si>
  <si>
    <t>REDDITO D’IMPRESA LORDO (o PERDITA)</t>
  </si>
  <si>
    <t>Proventi esenti</t>
  </si>
  <si>
    <t>REDDITO D’IMPRESA (o PERDITA)</t>
  </si>
  <si>
    <t>Immobilizzazioni immateriali</t>
  </si>
  <si>
    <t>Immobilizzazioni materiali</t>
  </si>
  <si>
    <t>Immobilizzazioni finanziarie</t>
  </si>
  <si>
    <t>Rimanenze di materie prime, sussidarie e di consumo, in corso di lavorazione, prodotti finiti</t>
  </si>
  <si>
    <t>Crediti verso clienti compresi nell'attivo circolante</t>
  </si>
  <si>
    <t>Altri crediti compresi nell'attivo circolante</t>
  </si>
  <si>
    <t>Attività finanziarie che non costituiscono immobilizzazioni</t>
  </si>
  <si>
    <t>Disponibilità liquide</t>
  </si>
  <si>
    <t>Ratei e risconti attivi</t>
  </si>
  <si>
    <t>Totale attivo</t>
  </si>
  <si>
    <t>Patrimonio netto</t>
  </si>
  <si>
    <t>Fondi per rischi e oneri</t>
  </si>
  <si>
    <t>Trattamento di fine rapporto di lavoro subordinato</t>
  </si>
  <si>
    <t>Debiti verso banche esigibili entro l'esercizio successivo</t>
  </si>
  <si>
    <t>Debiti verso banche esigibili oltre l'esercizio successivo</t>
  </si>
  <si>
    <t>Debiti verso fornitori</t>
  </si>
  <si>
    <t>Altri debiti</t>
  </si>
  <si>
    <t>Ratei e risconti passivi</t>
  </si>
  <si>
    <t>Totale passivo</t>
  </si>
  <si>
    <t>Ricavi delle vendite</t>
  </si>
  <si>
    <t>Altri oneri di produzione e vendita</t>
  </si>
  <si>
    <t>Perdite dell’esercizio</t>
  </si>
  <si>
    <t>Differenza</t>
  </si>
  <si>
    <t>Svalutazioni e accantonamenti dell’esercizio</t>
  </si>
  <si>
    <t>Ammontare complessivo delle svalutazioni dirette e degli accantonamenti risultanti a fine esercizio</t>
  </si>
  <si>
    <t>Valore dei crediti risultanti in bilancio</t>
  </si>
  <si>
    <t>Attività non correnti</t>
  </si>
  <si>
    <t>Immobili, impianti, macchinari</t>
  </si>
  <si>
    <t>Attività immateriali a vita non definita</t>
  </si>
  <si>
    <t>Altre attività immateriali</t>
  </si>
  <si>
    <t>Partecipazioni</t>
  </si>
  <si>
    <t>Altre attività finanziarie</t>
  </si>
  <si>
    <t>Imposte differite</t>
  </si>
  <si>
    <t>Investimenti immobiliari</t>
  </si>
  <si>
    <t>Attività correnti</t>
  </si>
  <si>
    <t>Crediti commerciali e altri crediti</t>
  </si>
  <si>
    <t>Attività finanziarie</t>
  </si>
  <si>
    <t>Fondi liquidi e similari (disponibilità)</t>
  </si>
  <si>
    <t>MUSPRF100</t>
  </si>
  <si>
    <t>MUSPRF101</t>
  </si>
  <si>
    <t>MUSPRF102</t>
  </si>
  <si>
    <t>MUSPRF103</t>
  </si>
  <si>
    <t>MUSPRF104</t>
  </si>
  <si>
    <t>MUSPRF105</t>
  </si>
  <si>
    <t>MUSPRF106</t>
  </si>
  <si>
    <t>Lavori in corso su ordinazione</t>
  </si>
  <si>
    <t>Capitale sociale</t>
  </si>
  <si>
    <t>Riserve</t>
  </si>
  <si>
    <t>Utili (perdite) accumulati (esercizi precedenti)</t>
  </si>
  <si>
    <t>Utili (perdite) dell’esercizio</t>
  </si>
  <si>
    <t>Passività non correnti</t>
  </si>
  <si>
    <t>Finanziamenti/Obbligazioni</t>
  </si>
  <si>
    <t>Debiti verso banche</t>
  </si>
  <si>
    <t>Altre passività finanziarie</t>
  </si>
  <si>
    <t>Fondi</t>
  </si>
  <si>
    <t>Passività correnti</t>
  </si>
  <si>
    <t>Debiti commerciali e altri debiti</t>
  </si>
  <si>
    <t>Finanziamenti a breve termine/Obbligazioni</t>
  </si>
  <si>
    <t>Anticipi su lavori in corso su ordinazione</t>
  </si>
  <si>
    <t>MUSPRF107</t>
  </si>
  <si>
    <t>MUSPRF108</t>
  </si>
  <si>
    <t>MUSPRF109</t>
  </si>
  <si>
    <t>MUSPRF110</t>
  </si>
  <si>
    <t>MUSPRF111</t>
  </si>
  <si>
    <t>MUSPRF112</t>
  </si>
  <si>
    <t>MUSPRF113</t>
  </si>
  <si>
    <t>MUSPRF114</t>
  </si>
  <si>
    <t>MUSPRF115</t>
  </si>
  <si>
    <t>MUSPRF116</t>
  </si>
  <si>
    <t>MUSPRF117</t>
  </si>
  <si>
    <t>MUSPRF118</t>
  </si>
  <si>
    <t>MUSPRF119</t>
  </si>
  <si>
    <t>MUSPRF120</t>
  </si>
  <si>
    <t>MUSPRF121</t>
  </si>
  <si>
    <t>MUSPRF122</t>
  </si>
  <si>
    <t>Altre passività</t>
  </si>
  <si>
    <t>Ricavi</t>
  </si>
  <si>
    <t>Altri ricavi operativi (proventi)</t>
  </si>
  <si>
    <t>Variazione nelle rimanenze di prodotti finiti e lavori in corso</t>
  </si>
  <si>
    <t>Materie prime e di consumo</t>
  </si>
  <si>
    <t>Costi del personale</t>
  </si>
  <si>
    <t>Svalutazioni e ammortamenti</t>
  </si>
  <si>
    <t>Altri costi operativi</t>
  </si>
  <si>
    <t>Costi operativi totali</t>
  </si>
  <si>
    <t>Risultato della gestione operativa</t>
  </si>
  <si>
    <t>Costi delle vendite</t>
  </si>
  <si>
    <t>Utile lordo</t>
  </si>
  <si>
    <t>MUSPRF123</t>
  </si>
  <si>
    <t>MUSPRF124</t>
  </si>
  <si>
    <t>Costi di distribuzione</t>
  </si>
  <si>
    <t>Costi amministrativi</t>
  </si>
  <si>
    <t>Altri costi amministrativi</t>
  </si>
  <si>
    <t>Risultato della gestione operativa (Utile)</t>
  </si>
  <si>
    <t>Ricavi di cui ai commi 1 (lett. a) e b)) e 2 dell’art. 85</t>
  </si>
  <si>
    <t>Altri proventi considerati ricavi</t>
  </si>
  <si>
    <t>Ricavi non annotati nelle scritture contabili</t>
  </si>
  <si>
    <t>Plusvalenze patrimoniali</t>
  </si>
  <si>
    <t>Sopravvenienze attive</t>
  </si>
  <si>
    <t>Rimanenze finali relative a merci, prodotti finiti, materie prime e sussidiarie, semilavorati e ai servizi di durata non ultrannuale</t>
  </si>
  <si>
    <t>Rimanenze finali relative ad opere, forniture e servizi di durata ultrannuale (art. 93)</t>
  </si>
  <si>
    <t>Altri componenti positivi</t>
  </si>
  <si>
    <t>Reddito determinato ai sensi dell’art. 32 del TUIR per effetto dell’esercizio dell’opzione di cui al c. 1093 della L. 296/2006</t>
  </si>
  <si>
    <t>Totale componenti positivi (sommare gli importi da rigo RG2 a RG10)</t>
  </si>
  <si>
    <t>Esistenze iniziali relative a merci, prodotti finiti, materie prime e sussidiarie, semilavorati e ai servizi di durata non ultrannuale</t>
  </si>
  <si>
    <t>Esistenze iniziali relative ad opere, forniture e servizi di durata ultrannuale</t>
  </si>
  <si>
    <t>Costi per l’acquisto di materie prime, sussidiarie, semilavorati e merci</t>
  </si>
  <si>
    <t>Spese per lavoro dipendente e assimilato e per lavoro autonomo</t>
  </si>
  <si>
    <t>Utili spettanti agli associati in partecipazione</t>
  </si>
  <si>
    <t>Quote di ammortamento</t>
  </si>
  <si>
    <t>Spese per l’acquisto di beni strumentali di costo unitario non superiore a euro 516,46</t>
  </si>
  <si>
    <t>Canoni di locazione finanziaria relativi ai beni mobili strumentali</t>
  </si>
  <si>
    <t>Altri componenti negativi</t>
  </si>
  <si>
    <t>Totale componenti negativi (sommare gli importi da rigo RG12 a RG22)</t>
  </si>
  <si>
    <t>Differenza (RG11 - RG23)</t>
  </si>
  <si>
    <t>Reddito d’impresa lordo (o perdita)</t>
  </si>
  <si>
    <t>Reddito d’impresa (o perdita)</t>
  </si>
  <si>
    <t>A) Utile risultante dal conto economico</t>
  </si>
  <si>
    <t>B) Perdita risultante dal conto economico</t>
  </si>
  <si>
    <t>C) COMPONENTI POSITIVI INDICATI NEL QUADRO EC</t>
  </si>
  <si>
    <t>Redditi di immobili non costituenti beni strumentali né beni alla cui produzione o al cui scambio è diretta l’attività dell’impresa</t>
  </si>
  <si>
    <t>Spese ed altri componenti negativi relativi agli immobili di cui al rigo RF7</t>
  </si>
  <si>
    <t>Rimanenze non contabilizzate o contabilizzate in misura inferiore a quella determinata ai sensi del Tuir (artt. 92, 92 bis, 93, 94)</t>
  </si>
  <si>
    <t>Svalutazioni, minusvalenze patrimoniali, sopravvenienze passive e perdite non deducibili</t>
  </si>
  <si>
    <t>Ammortamenti non deducibili in tutto o in parte relativi a beni materiali e immateriali e a beni gratuitamente devolvibili (artt. 102,103 e 104)</t>
  </si>
  <si>
    <t>Spese di cui agli artt. 108, 109 comma 5 ultimo periodo o di competenza di altri esercizi (art. 109, comma 4)</t>
  </si>
  <si>
    <t>Spese ed altri componenti negativi da stati o territori diversi da quelli di cui all’art. 168 bis</t>
  </si>
  <si>
    <t>D) Totale delle variazioni in aumento (sommare gli importi da rigo RF5 a RF24)</t>
  </si>
  <si>
    <t>Contributi o liberalità costituenti sopravvenienze attive da acquisire a tassazione in quote costanti (art. 88, comma 3, lett. b))</t>
  </si>
  <si>
    <t>Utili distribuiti dalle società di cui al rigo RF42 colonna 1</t>
  </si>
  <si>
    <t>Utili distribuiti dalle società di cui al rigo RF42 colonna 2, formatisi in regime di trasparenza</t>
  </si>
  <si>
    <t>Proventi degli immobili di cui al rigo RF7</t>
  </si>
  <si>
    <t>Utili spettanti ai lavoratori dipendenti e agli associati in partecipazione (art. 95, comma 6)</t>
  </si>
  <si>
    <t>E) Totale delle variazioni in diminuzione (sommare gli importi da rigo RF26 a RF39)</t>
  </si>
  <si>
    <t>SOMMA ALGEBRICA (A o B) + C + D – E</t>
  </si>
  <si>
    <t>Redditi da partecipazione</t>
  </si>
  <si>
    <t>Perdite da partecipazione</t>
  </si>
  <si>
    <t>Quote imputate ai collaboratori dell’impresa familiare o al coniuge di azienda coniugale non gestita in forma societaria</t>
  </si>
  <si>
    <t>Reddito d’impresa (o perdita) di spettanza dell’imprenditore</t>
  </si>
  <si>
    <t>Perdite d’impresa portate in diminuzione del reddito</t>
  </si>
  <si>
    <t>Dati da riportare nel quadro RN</t>
  </si>
  <si>
    <t>Debiti verso banche e altri finanziatori esigibili entro l'esercizio successivo</t>
  </si>
  <si>
    <t>Debiti verso banche e altri finanziatori esigibili oltre l'esercizio successivo</t>
  </si>
  <si>
    <t>Ricavi di cui ai commi 1 (lett. a) e b)) e 2 dell’art 85</t>
  </si>
  <si>
    <t>Rimanenze finali relative ad opere, forniture e servizi di durata ultrannuale (Art. 93)</t>
  </si>
  <si>
    <t>A) Totale componenti positivi (sommare gli importi da rigo RG2 a RG9)</t>
  </si>
  <si>
    <t>Spese ed altri componenti negativi da stati o territori diversi da quelli di cui all’art. 168-bis</t>
  </si>
  <si>
    <t>B) Totale componenti negativi (sommare gli importi da rigo RG11 a RG21)</t>
  </si>
  <si>
    <t>Somma algebrica (A – B)</t>
  </si>
  <si>
    <t>Imposta sostitutiva</t>
  </si>
  <si>
    <t>MUSPRF001</t>
  </si>
  <si>
    <t>MUSPRF002</t>
  </si>
  <si>
    <t>MUSPRF004</t>
  </si>
  <si>
    <t>MUSPRF005</t>
  </si>
  <si>
    <t>MUSPRF006</t>
  </si>
  <si>
    <t>MUSPRF007</t>
  </si>
  <si>
    <t>MUSPRF008</t>
  </si>
  <si>
    <t>MUSPRF009</t>
  </si>
  <si>
    <t>MUSPRF010</t>
  </si>
  <si>
    <t>MUSPRF011</t>
  </si>
  <si>
    <t>MUSPRF012</t>
  </si>
  <si>
    <t>MUSPRF013</t>
  </si>
  <si>
    <t>MUSPRF014</t>
  </si>
  <si>
    <t>MUSPRF015</t>
  </si>
  <si>
    <t>MUSPRF016</t>
  </si>
  <si>
    <t>MUSPRF017</t>
  </si>
  <si>
    <t>MUSPRF018</t>
  </si>
  <si>
    <t>MUSPRF019</t>
  </si>
  <si>
    <t>MUSPRF020</t>
  </si>
  <si>
    <t>MUSPRF021</t>
  </si>
  <si>
    <t>MUSPRF022</t>
  </si>
  <si>
    <t>MUSPRF023</t>
  </si>
  <si>
    <t>MUSPRF024</t>
  </si>
  <si>
    <t>MUSPRF025</t>
  </si>
  <si>
    <t>MUSPRF026</t>
  </si>
  <si>
    <t>MUSPRF027</t>
  </si>
  <si>
    <t>MUSPRF028</t>
  </si>
  <si>
    <t>MUSPRF029</t>
  </si>
  <si>
    <t>MUSPRF030</t>
  </si>
  <si>
    <t>MUSPRF031</t>
  </si>
  <si>
    <t>MUSPRF032</t>
  </si>
  <si>
    <t>MUSPRF033</t>
  </si>
  <si>
    <t>MUSPRF034</t>
  </si>
  <si>
    <t>MUSPRF035</t>
  </si>
  <si>
    <t>MUSPRF036</t>
  </si>
  <si>
    <t>MUSPRF037</t>
  </si>
  <si>
    <t>MUSPRF038</t>
  </si>
  <si>
    <t>MUSPRF039</t>
  </si>
  <si>
    <t>MUSPRF040</t>
  </si>
  <si>
    <t>MUSPRF041</t>
  </si>
  <si>
    <t>MUSPRF042</t>
  </si>
  <si>
    <t>MUSPRF043</t>
  </si>
  <si>
    <t>MUSPRF044</t>
  </si>
  <si>
    <t>MUSPRF045</t>
  </si>
  <si>
    <t>MUSPRF046</t>
  </si>
  <si>
    <t>MUSPRF047</t>
  </si>
  <si>
    <t>MUSPRF048</t>
  </si>
  <si>
    <t>MUSPRF049</t>
  </si>
  <si>
    <t>MUSPRF050</t>
  </si>
  <si>
    <t>MUSPRF051</t>
  </si>
  <si>
    <t>MUSPRF052</t>
  </si>
  <si>
    <t>MUSPRF053</t>
  </si>
  <si>
    <t>MUSPRF054</t>
  </si>
  <si>
    <t>MUSPRF055</t>
  </si>
  <si>
    <t>MUSPRF056</t>
  </si>
  <si>
    <t>MUSPRF058</t>
  </si>
  <si>
    <t>MUSPRF059</t>
  </si>
  <si>
    <t>MUSPRF060</t>
  </si>
  <si>
    <t>MUSPRF061</t>
  </si>
  <si>
    <t>MUSPRF062</t>
  </si>
  <si>
    <t>MUSPRF063</t>
  </si>
  <si>
    <t>MUSPRF064</t>
  </si>
  <si>
    <t>MUSPRF065</t>
  </si>
  <si>
    <t>MUSPRF066</t>
  </si>
  <si>
    <t>MUSPRF067</t>
  </si>
  <si>
    <t>MUSPRF068</t>
  </si>
  <si>
    <t>MUSPRF069</t>
  </si>
  <si>
    <t>MUSPRF070</t>
  </si>
  <si>
    <t>MUSPRF071</t>
  </si>
  <si>
    <t>MUSPRF072</t>
  </si>
  <si>
    <t>MUSPRF073</t>
  </si>
  <si>
    <t>MUSPRF074</t>
  </si>
  <si>
    <t>MUSPRF075</t>
  </si>
  <si>
    <t>MUSPRF077</t>
  </si>
  <si>
    <t>MUSPRF078</t>
  </si>
  <si>
    <t>MUSPRF079</t>
  </si>
  <si>
    <t>MUSPRF080</t>
  </si>
  <si>
    <t>MUSPRF081</t>
  </si>
  <si>
    <t>MUSPRF082</t>
  </si>
  <si>
    <t>MUSPRF083</t>
  </si>
  <si>
    <t>MUSPRF084</t>
  </si>
  <si>
    <t>MUSPRF085</t>
  </si>
  <si>
    <t>MUSPRF086</t>
  </si>
  <si>
    <t>MUSPRF087</t>
  </si>
  <si>
    <t>MUSPRF088</t>
  </si>
  <si>
    <t>MUSPRF089</t>
  </si>
  <si>
    <t>MUSPRF090</t>
  </si>
  <si>
    <t>MUSPRF091</t>
  </si>
  <si>
    <t>MUSPRF092</t>
  </si>
  <si>
    <t>MUSPRF093</t>
  </si>
  <si>
    <t>MUSPRF094</t>
  </si>
  <si>
    <t>MUSPRF095</t>
  </si>
  <si>
    <t>MUSPRF096</t>
  </si>
  <si>
    <t>MUSPRF097</t>
  </si>
  <si>
    <t>MUSPRF098</t>
  </si>
  <si>
    <t>MUSPRF099</t>
  </si>
  <si>
    <t>MUSPRG001</t>
  </si>
  <si>
    <t>MUSPRG003</t>
  </si>
  <si>
    <t>MUSPRG004</t>
  </si>
  <si>
    <t>MUSPRG005</t>
  </si>
  <si>
    <t>MUSPRG006</t>
  </si>
  <si>
    <t>MUSPRG007</t>
  </si>
  <si>
    <t>MUSPRG008</t>
  </si>
  <si>
    <t>MUSPRG009</t>
  </si>
  <si>
    <t>MUSPRG010</t>
  </si>
  <si>
    <t>MUSPRG011</t>
  </si>
  <si>
    <t>MUSPRG012</t>
  </si>
  <si>
    <t>MUSPRG013</t>
  </si>
  <si>
    <t>MUSPRG014</t>
  </si>
  <si>
    <t>MUSPRG015</t>
  </si>
  <si>
    <t>MUSPRG016</t>
  </si>
  <si>
    <t>MUSPRG017</t>
  </si>
  <si>
    <t>MUSPRG018</t>
  </si>
  <si>
    <t>MUSPRG019</t>
  </si>
  <si>
    <t>MUSPRG020</t>
  </si>
  <si>
    <t>MUSPRG021</t>
  </si>
  <si>
    <t>MUSPRG022</t>
  </si>
  <si>
    <t>MUSPRG023</t>
  </si>
  <si>
    <t>MUSPRG024</t>
  </si>
  <si>
    <t>MUSPRG025</t>
  </si>
  <si>
    <t>MUSPRG026</t>
  </si>
  <si>
    <t>MUSPRG027</t>
  </si>
  <si>
    <t>MUSPRG028</t>
  </si>
  <si>
    <t>MUSPRG029</t>
  </si>
  <si>
    <t>MUSPRG030</t>
  </si>
  <si>
    <t>MUDIRF001</t>
  </si>
  <si>
    <t>MUDIRF002</t>
  </si>
  <si>
    <t>MUDIRF003</t>
  </si>
  <si>
    <t>MUDIRF004</t>
  </si>
  <si>
    <t>MUDIRF005</t>
  </si>
  <si>
    <t>MUDIRF006</t>
  </si>
  <si>
    <t>MUDIRF007</t>
  </si>
  <si>
    <t>MUDIRF008</t>
  </si>
  <si>
    <t>MUDIRF009</t>
  </si>
  <si>
    <t>MUDIRF010</t>
  </si>
  <si>
    <t>MUDIRF011</t>
  </si>
  <si>
    <t>MUDIRF012</t>
  </si>
  <si>
    <t>MUDIRF013</t>
  </si>
  <si>
    <t>MUDIRF014</t>
  </si>
  <si>
    <t>MUDIRF015</t>
  </si>
  <si>
    <t>MUDIRF016</t>
  </si>
  <si>
    <t>MUDIRF017</t>
  </si>
  <si>
    <t>MUDIRF018</t>
  </si>
  <si>
    <t>MUDIRF019</t>
  </si>
  <si>
    <t>MUDIRF020</t>
  </si>
  <si>
    <t>MUDIRF021</t>
  </si>
  <si>
    <t>MUDIRF022</t>
  </si>
  <si>
    <t>MUDIRF023</t>
  </si>
  <si>
    <t>MUDIRF024</t>
  </si>
  <si>
    <t>MUDIRF025</t>
  </si>
  <si>
    <t>MUDIRF026</t>
  </si>
  <si>
    <t>MUDIRF027</t>
  </si>
  <si>
    <t>MUDIRF028</t>
  </si>
  <si>
    <t>MUDIRF029</t>
  </si>
  <si>
    <t>MUDIRF030</t>
  </si>
  <si>
    <t>MUDIRF031</t>
  </si>
  <si>
    <t>MUDIRF032</t>
  </si>
  <si>
    <t>MUDIRF033</t>
  </si>
  <si>
    <t>MUDIRF034</t>
  </si>
  <si>
    <t>MUDIRF035</t>
  </si>
  <si>
    <t>MUDIRF036</t>
  </si>
  <si>
    <t>MUDIRF037</t>
  </si>
  <si>
    <t>MUDIRF038</t>
  </si>
  <si>
    <t>MUDIRF039</t>
  </si>
  <si>
    <t>MUDIRF040</t>
  </si>
  <si>
    <t>MUDIRF041</t>
  </si>
  <si>
    <t>MUDIRF042</t>
  </si>
  <si>
    <t>MUDIRF043</t>
  </si>
  <si>
    <t>MUDIRF044</t>
  </si>
  <si>
    <t>MUDIRF045</t>
  </si>
  <si>
    <t>MUDIRF046</t>
  </si>
  <si>
    <t>MUDIRF047</t>
  </si>
  <si>
    <t>MUDIRF048</t>
  </si>
  <si>
    <t>MUDIRF049</t>
  </si>
  <si>
    <t>MUDIRF050</t>
  </si>
  <si>
    <t>MUDIRF051</t>
  </si>
  <si>
    <t>MUDIRF052</t>
  </si>
  <si>
    <t>MUDIRF053</t>
  </si>
  <si>
    <t>MUDIRF054</t>
  </si>
  <si>
    <t>MUDIRF055</t>
  </si>
  <si>
    <t>MUDIRF056</t>
  </si>
  <si>
    <t>MUDIRF057</t>
  </si>
  <si>
    <t>MUDIRF058</t>
  </si>
  <si>
    <t>MUDIRF059</t>
  </si>
  <si>
    <t>MUDIRF060</t>
  </si>
  <si>
    <t>MUDIRF061</t>
  </si>
  <si>
    <t>MUDIRF062</t>
  </si>
  <si>
    <t>MUDIRF063</t>
  </si>
  <si>
    <t>MUDIRF064</t>
  </si>
  <si>
    <t>MUDIRF065</t>
  </si>
  <si>
    <t>MUDIRF066</t>
  </si>
  <si>
    <t>MUDIRF067</t>
  </si>
  <si>
    <t>MUDIRF068</t>
  </si>
  <si>
    <t>MUDIRF069</t>
  </si>
  <si>
    <t>MUDIRF070</t>
  </si>
  <si>
    <t>MUDIRF071</t>
  </si>
  <si>
    <t>MUDIRF072</t>
  </si>
  <si>
    <t>MUDIRF073</t>
  </si>
  <si>
    <t>MUDIRF074</t>
  </si>
  <si>
    <t>MUDIRF075</t>
  </si>
  <si>
    <t>MUDIRF076</t>
  </si>
  <si>
    <t>MUDIRF077</t>
  </si>
  <si>
    <t>MUDIRF078</t>
  </si>
  <si>
    <t>MUDIRF079</t>
  </si>
  <si>
    <t>MUDIRG001</t>
  </si>
  <si>
    <t>MUDIRG002</t>
  </si>
  <si>
    <t>MUDIRG003</t>
  </si>
  <si>
    <t>MUDIRG004</t>
  </si>
  <si>
    <t>MUDIRG005</t>
  </si>
  <si>
    <t>MUDIRG006</t>
  </si>
  <si>
    <t>MUDIRG007</t>
  </si>
  <si>
    <t>MUDIRG008</t>
  </si>
  <si>
    <t>MUDIRG009</t>
  </si>
  <si>
    <t>MUDIRG010</t>
  </si>
  <si>
    <t>MUDIRG011</t>
  </si>
  <si>
    <t>MUDIRG012</t>
  </si>
  <si>
    <t>MUDIRG013</t>
  </si>
  <si>
    <t>MUDIRG014</t>
  </si>
  <si>
    <t>MUDIRG015</t>
  </si>
  <si>
    <t>MUDIRG016</t>
  </si>
  <si>
    <t>MUDIRG017</t>
  </si>
  <si>
    <t>MUDIRG018</t>
  </si>
  <si>
    <t>MUDIRG019</t>
  </si>
  <si>
    <t>MUDIRG020</t>
  </si>
  <si>
    <t>MUDIRG021</t>
  </si>
  <si>
    <t>MUDIRG022</t>
  </si>
  <si>
    <t>MUDIRG023</t>
  </si>
  <si>
    <t>MUDIRG024</t>
  </si>
  <si>
    <t>MUDIRG025</t>
  </si>
  <si>
    <t>MUDIRG026</t>
  </si>
  <si>
    <t>MUDIRG027</t>
  </si>
  <si>
    <t>MUDIRG028</t>
  </si>
  <si>
    <t>MUDIRG029</t>
  </si>
  <si>
    <t>MUDIRG030</t>
  </si>
  <si>
    <t>MUDIRG031</t>
  </si>
  <si>
    <t>MUDIRG032</t>
  </si>
  <si>
    <t>MUDIRG033</t>
  </si>
  <si>
    <t>MUDIRG034</t>
  </si>
  <si>
    <t>MUDIRG035</t>
  </si>
  <si>
    <t>Ammortamenti non deducibili in tutto o in parte relativi a beni materiali e immateriali e a beni gratuitamente devolvibili</t>
  </si>
  <si>
    <t>Spese di cui agli artt. 108, 109, comma 5, ultimo periodo, o di competenza di altri esercizi (art. 109, comma 4)</t>
  </si>
  <si>
    <t>Spese di cui agli artt. 108, 109, comma 5, ultimo periodo, ed altri componenti negativi non dedotti in precedenti esercizi o non imputati a conto economico</t>
  </si>
  <si>
    <t>Utili spettanti ai lavoratori dipendenti e agli associati in partecipazione (art. 95, comma 6) e, se corrisposti, compensi spettanti agli amministratori (art. 95, comma 5)</t>
  </si>
  <si>
    <t>Ammontare complessivo delle svalutazioni dirette e degli accantonamenti risultanti al termine dell’esercizio precedente</t>
  </si>
  <si>
    <t>Spese di cui agli artt. 108, 109 comma 5 ultimo periodo ed altri componenti negativi non dedotti in precedenti esercizi o non imputati a conto economico</t>
  </si>
  <si>
    <t>Reddito d’impresa di spettanza dell’imprenditore al netto delle perdite d’impresa (sommare tale importo agli altri redditi e riportare nel quadro RN)</t>
  </si>
  <si>
    <t>Reddito (o perdita) d’impresa di spettanza dell’imprenditore al netto delle perdite d’impresa (sommare tale importo agli altri redditi e riportare nel quadro RN)</t>
  </si>
  <si>
    <t>TREND - BILANCIO DI ESERCIZIO</t>
  </si>
  <si>
    <t>DATI IDENTIFICATIVI DELL'IMPRESA</t>
  </si>
  <si>
    <t>Denominazione</t>
  </si>
  <si>
    <t>Indirizzo Sede</t>
  </si>
  <si>
    <t>CAP</t>
  </si>
  <si>
    <t>Comune</t>
  </si>
  <si>
    <t>Provincia</t>
  </si>
  <si>
    <t>MI</t>
  </si>
  <si>
    <t>Codice Fiscale</t>
  </si>
  <si>
    <t>CCIAA</t>
  </si>
  <si>
    <t>NREA</t>
  </si>
  <si>
    <t>Sede Legale</t>
  </si>
  <si>
    <t>Forma Giuridica</t>
  </si>
  <si>
    <t>Attivita' Economica Ateco 2007</t>
  </si>
  <si>
    <t>Data di costituzione dell'impresa</t>
  </si>
  <si>
    <t>L'impresa appartiene al gruppo*</t>
  </si>
  <si>
    <t>Quotazione in borsa</t>
  </si>
  <si>
    <t>Numero di uffici e sedi secondarie</t>
  </si>
  <si>
    <t>BILANCIO SINTETICO (Importi in Euro)</t>
  </si>
  <si>
    <t>Stato patrimoniale: Attivo</t>
  </si>
  <si>
    <t>BILANCIO INTEGRALE (Importi in Euro)</t>
  </si>
  <si>
    <t>Codice Voce</t>
  </si>
  <si>
    <t>Descrizione Voce</t>
  </si>
  <si>
    <t>31/12/2012</t>
  </si>
  <si>
    <t>31/12/2013</t>
  </si>
  <si>
    <t>A. CREDITI VERSO SOCI</t>
  </si>
  <si>
    <t>Parte richiamata</t>
  </si>
  <si>
    <t>B. IMMOBILIZZAZIONI</t>
  </si>
  <si>
    <t>B.I. IMMATERIALI</t>
  </si>
  <si>
    <t>B.I.1. Impianti /ampliamento</t>
  </si>
  <si>
    <t>B.I.2. Ricerca e sviluppo</t>
  </si>
  <si>
    <t>B.I.3. Brevetti</t>
  </si>
  <si>
    <t>B.I.4. Concessioni / licenze</t>
  </si>
  <si>
    <t>B.I.5. Avviamento / Differenza di consolidamento</t>
  </si>
  <si>
    <t>di cui: Avviamento</t>
  </si>
  <si>
    <t>B.I.6. Immobilizzazioni in corso e acconti</t>
  </si>
  <si>
    <t>B.I.7. Altre</t>
  </si>
  <si>
    <t>Fondo ammortamento</t>
  </si>
  <si>
    <t>B.II. MATERIALI</t>
  </si>
  <si>
    <t>di cui: Beni materiali concessi in locazione finanziaria</t>
  </si>
  <si>
    <t>B.II.1. Terreni e fabbricati</t>
  </si>
  <si>
    <t>B.II.2. Impianti</t>
  </si>
  <si>
    <t>B.II.3. Attrezzature industriali e commerciali</t>
  </si>
  <si>
    <t>B.II.4. Altri beni</t>
  </si>
  <si>
    <t>B.II.5. Immobilizzazioni in corso e acconti</t>
  </si>
  <si>
    <t>B.III. FINANZIARIE</t>
  </si>
  <si>
    <t>B.III.1. Partecipazioni</t>
  </si>
  <si>
    <t>B.III.1.a. In imprese Controllate</t>
  </si>
  <si>
    <t>B.III.1.b. In imprese Collegate</t>
  </si>
  <si>
    <t>B.III.1.c. In imprese Controllanti</t>
  </si>
  <si>
    <t>B.III.1.d. Altre</t>
  </si>
  <si>
    <t>B.III.2. Crediti</t>
  </si>
  <si>
    <t>di cui: esigibili entro l'esercizio successivo</t>
  </si>
  <si>
    <t>B.III.2.a. In imprese Controllate</t>
  </si>
  <si>
    <t>B.III.2.b. In imprese Collegate</t>
  </si>
  <si>
    <t>B.III.2.c. In imprese Controllanti</t>
  </si>
  <si>
    <t>B.III.2.d. Altri</t>
  </si>
  <si>
    <t>B.III.3. Altri titoli</t>
  </si>
  <si>
    <t>B.III.4. Azioni proprie</t>
  </si>
  <si>
    <t>Valore nominale</t>
  </si>
  <si>
    <t>C. CIRCOLANTE</t>
  </si>
  <si>
    <t>C.I. RIMANENZE</t>
  </si>
  <si>
    <t>C.I.1. Materie Prime</t>
  </si>
  <si>
    <t>C.I.2. Prodotti in corso di lavorazione</t>
  </si>
  <si>
    <t>C.I.3. Lavori in corso</t>
  </si>
  <si>
    <t>C.I.4. Prodotti finiti e merci</t>
  </si>
  <si>
    <t>C.I.5. Acconti</t>
  </si>
  <si>
    <t>C.II. CREDITI</t>
  </si>
  <si>
    <t>di cui: esigibili oltre l'esercizio successivo</t>
  </si>
  <si>
    <t>C.II.1. Clienti</t>
  </si>
  <si>
    <t>C.II.2. Controllate</t>
  </si>
  <si>
    <t>C.II.3. Collegate</t>
  </si>
  <si>
    <t>C.II.4. Controllanti</t>
  </si>
  <si>
    <t>C.II.4.BIS Crediti Tributari</t>
  </si>
  <si>
    <t>C.II.4.TER  Crediti per Imposte anticipate</t>
  </si>
  <si>
    <t>C.II.5. Altri</t>
  </si>
  <si>
    <t>C.III. ATTIVITA' FINANZIARIE</t>
  </si>
  <si>
    <t>C.III.1. In imprese Controllate</t>
  </si>
  <si>
    <t>C.III.2. In imprese Collegate</t>
  </si>
  <si>
    <t>C.III.3. In imprese Controllanti</t>
  </si>
  <si>
    <t>C.III.4. Altre partecipazioni</t>
  </si>
  <si>
    <t>C.III.5. Azioni proprie</t>
  </si>
  <si>
    <t>C.III.6. Altri titoli</t>
  </si>
  <si>
    <t>C.IV. DISPONIBILITA'  LIQUIDE</t>
  </si>
  <si>
    <t>C.IV.1. Depositi bancari</t>
  </si>
  <si>
    <t>C.IV.2. Assegni</t>
  </si>
  <si>
    <t>C.IV.3. Danaro in cassa</t>
  </si>
  <si>
    <t>D. RATEI E RISCONTI</t>
  </si>
  <si>
    <t>di cui: disaggio su prestiti</t>
  </si>
  <si>
    <t>TOTALE ATTIVO</t>
  </si>
  <si>
    <t>Stato patrimoniale: Passivo</t>
  </si>
  <si>
    <t>A. PATRIMONIO NETTO (+-)</t>
  </si>
  <si>
    <t>A.I. Capitale sociale</t>
  </si>
  <si>
    <t>di cui: Versamenti soci in c/capitale</t>
  </si>
  <si>
    <t>di cui: Versamenti in c/futuro aumento di capitale</t>
  </si>
  <si>
    <t>di cui: Versamenti in c/capitale</t>
  </si>
  <si>
    <t>di cui: Versamenti a copertura perdite</t>
  </si>
  <si>
    <t>A.II. Riserva sovrapprezzo</t>
  </si>
  <si>
    <t>A.III. Riserva rivalutazione</t>
  </si>
  <si>
    <t>A.IV. Riserva legale</t>
  </si>
  <si>
    <t>A.V. Riserva azioni proprie</t>
  </si>
  <si>
    <t>A.VI. Riserva statutaria</t>
  </si>
  <si>
    <t>A.VII. Altre riserve</t>
  </si>
  <si>
    <t>A.VIII. Utili / Perdite a nuovo (+-)</t>
  </si>
  <si>
    <t>A.IX. Utili / Perdite d'esercizio (+-)</t>
  </si>
  <si>
    <t>capitale di competenza di terzi</t>
  </si>
  <si>
    <t>A.IX.TER Copertura parziale perdita di esercizio</t>
  </si>
  <si>
    <t>B. FONDO RISCHI</t>
  </si>
  <si>
    <t>B.1. Per quiescenza e obblighi simili</t>
  </si>
  <si>
    <t>B.2. Per Imposte</t>
  </si>
  <si>
    <t>di cui:  per imposte differite</t>
  </si>
  <si>
    <t>B.3. Altri</t>
  </si>
  <si>
    <t>C. TFR</t>
  </si>
  <si>
    <t>D. DEBITI</t>
  </si>
  <si>
    <t>D.1. Debiti per obbligazioni</t>
  </si>
  <si>
    <t>D.2. Debiti per obbligazioni convertibili</t>
  </si>
  <si>
    <t>D.3. Debiti vs Soci per finanziamento</t>
  </si>
  <si>
    <t>D.4. Debiti verso Banche</t>
  </si>
  <si>
    <t>D.5. Debiti verso altri finanziatori</t>
  </si>
  <si>
    <t>D.6. Acconti / Anticipi</t>
  </si>
  <si>
    <t>D.7. Debiti verso Fornitori</t>
  </si>
  <si>
    <t>D.8. Debiti da titoli di credito</t>
  </si>
  <si>
    <t>D.9. Debiti verso controllate</t>
  </si>
  <si>
    <t>D.10. Debiti verso collegate</t>
  </si>
  <si>
    <t>D.11. Debiti verso controllanti</t>
  </si>
  <si>
    <t>D.12. Debiti tributari</t>
  </si>
  <si>
    <t>D.13. Debiti verso istituti previdenziali</t>
  </si>
  <si>
    <t>D.14. Altri debiti</t>
  </si>
  <si>
    <t>E. RATEI E RISCONTI</t>
  </si>
  <si>
    <t>di cui: aggio su prestiti</t>
  </si>
  <si>
    <t>TOTALE  PASSIVO</t>
  </si>
  <si>
    <t>CONTI D'ORDINE</t>
  </si>
  <si>
    <t>Conto Economico</t>
  </si>
  <si>
    <t>A. VALORE DELLA  PRODUZIONE (+-)</t>
  </si>
  <si>
    <t>A.1. Ricavi delle vendite e delle prestazioni</t>
  </si>
  <si>
    <t>A.2. + A.3. Totale variazioni (+/-)</t>
  </si>
  <si>
    <t>A.2. Variazione rimanenze prodotti (+-)</t>
  </si>
  <si>
    <t>A.3. Variazione dei lavori in corso (+-)</t>
  </si>
  <si>
    <t>A.4. Incrementi delle immobilizzazioni</t>
  </si>
  <si>
    <t>A.5. Altri ricavi</t>
  </si>
  <si>
    <t>contributi in conto esercizio</t>
  </si>
  <si>
    <t>B. COSTI DELLA PRODUZIONE (+-)</t>
  </si>
  <si>
    <t>B.6. Acquisti</t>
  </si>
  <si>
    <t>B.7. Servizi</t>
  </si>
  <si>
    <t>B.8. Godimento beni di terzi</t>
  </si>
  <si>
    <t>B.9. Personale</t>
  </si>
  <si>
    <t>B.9.a. Salari e stipendi</t>
  </si>
  <si>
    <t>B.9.b. Oneri sociali</t>
  </si>
  <si>
    <t>B.9.c.d.e. Costi generali del personale</t>
  </si>
  <si>
    <t>B.9.c. Trattamento di fine rapporto</t>
  </si>
  <si>
    <t>B.9.d. Quiescenza</t>
  </si>
  <si>
    <t>B.9.e. Altri costi</t>
  </si>
  <si>
    <t>B.10. Ammortamenti e svalutazioni</t>
  </si>
  <si>
    <t>B.10.a.b.c.  Ammortamenti e sval.ni Immobilizzazioni</t>
  </si>
  <si>
    <t>B.10.a. Ammortamento beni immateriali</t>
  </si>
  <si>
    <t>B.10.b. Ammortamento beni materiali</t>
  </si>
  <si>
    <t>B.10.c. Svalutazione delle immobilizzazioni</t>
  </si>
  <si>
    <t>B.10.d. Svalutazione dei crediti</t>
  </si>
  <si>
    <t>B.11. Variazione delle materie prime (+-)</t>
  </si>
  <si>
    <t>B.12. Accantonamenti per rischi</t>
  </si>
  <si>
    <t>B.13. Altri accantonamenti</t>
  </si>
  <si>
    <t>B.14. Oneri diversi di gestione</t>
  </si>
  <si>
    <t>C. PROVENTI E ONERI FINANZIARI</t>
  </si>
  <si>
    <t>C.15. Proventi da partecipazioni</t>
  </si>
  <si>
    <t>di cui: verso controllanti, collegate, controllate</t>
  </si>
  <si>
    <t>C.16. Altri proventi</t>
  </si>
  <si>
    <t>C.16.a. Da crediti immobilizzati</t>
  </si>
  <si>
    <t>C.16.b.c. Prov. fin da titoli imm./circ</t>
  </si>
  <si>
    <t>C.16.b. Da titoli immobilizzati</t>
  </si>
  <si>
    <t>C.16.c. Da titoli circolante</t>
  </si>
  <si>
    <t>C.16.d. Diversi da precedenti</t>
  </si>
  <si>
    <t>C.17. Oneri finanziari</t>
  </si>
  <si>
    <t>C.17.bis Utili e perdite su cambi (+/-)</t>
  </si>
  <si>
    <t>D. RETTIFICHE DELLE ATTIVITA'  FINANZIARIE (+-)</t>
  </si>
  <si>
    <t>D.18. Rivalutazioni</t>
  </si>
  <si>
    <t>D.18.a. di partecipazioni</t>
  </si>
  <si>
    <t>D.18.b. di altre immobilizzazioni finanziarie</t>
  </si>
  <si>
    <t>D.18.c. di titoli</t>
  </si>
  <si>
    <t>D.19. Svalutazioni</t>
  </si>
  <si>
    <t>D.19.a. di partecipazioni</t>
  </si>
  <si>
    <t>D.19.b. di altre immobilizzazioni finanziarie</t>
  </si>
  <si>
    <t>D.19.c. di titoli</t>
  </si>
  <si>
    <t>E. PROVENTI E ONERI STRAORDINARI (+-)</t>
  </si>
  <si>
    <t>E.20. Proventi straordinari</t>
  </si>
  <si>
    <t>di cui: plusvalenze</t>
  </si>
  <si>
    <t>E.21. Oneri straordinari</t>
  </si>
  <si>
    <t>di cui: minusvalenze</t>
  </si>
  <si>
    <t>di cui: imposte di esercizi precedenti</t>
  </si>
  <si>
    <t>RISULTATO ANTE IMPOSTE</t>
  </si>
  <si>
    <t>22. Imposte dell'esercizio</t>
  </si>
  <si>
    <t>Imposte correnti (+/-)</t>
  </si>
  <si>
    <t>Imposte differite (+/-)</t>
  </si>
  <si>
    <t>Imposte anticipate (+/-)</t>
  </si>
  <si>
    <t>Prov. (oneri) da adesione al regime di trasparenza fiscale</t>
  </si>
  <si>
    <t>23. Utile / Perdita dell'esercizio</t>
  </si>
  <si>
    <t>DELTA RICLASSIFICARE COME DEBITO O CASSA</t>
  </si>
  <si>
    <t>CHECK</t>
  </si>
  <si>
    <t>ATTIVO</t>
  </si>
  <si>
    <t>PASSIVO</t>
  </si>
  <si>
    <t>NO</t>
  </si>
  <si>
    <t>COMPILARE SOLO LE CELLE IN ARANCIO</t>
  </si>
  <si>
    <t>Differenza da riconciliare</t>
  </si>
  <si>
    <t>Da aggiiungere all'attivo (cassa)</t>
  </si>
  <si>
    <t>Da aggiungere al passivo (Altri debiti)</t>
  </si>
  <si>
    <t>Utile ricalcolato</t>
  </si>
  <si>
    <t>Utile di stato patrimoniale</t>
  </si>
  <si>
    <t>differenza non riconciliata</t>
  </si>
  <si>
    <t>diff non riconciliata</t>
  </si>
  <si>
    <t>OBBLIGATORIO</t>
  </si>
  <si>
    <t>VOLUME D'AFFARI 2013</t>
  </si>
  <si>
    <t>NON MODIFICARE L'AREA BORDATA DI ROSSO</t>
  </si>
  <si>
    <t>PROCEDURA DI REGISTRAZIONE SU LEANUS</t>
  </si>
  <si>
    <t>ACCEDERE A WWW.LEANUSONLINE.COM</t>
  </si>
  <si>
    <t>(RICHIEDERE LE CREDENZIALI A CENTROSERVIZI@LEANUS.IT)</t>
  </si>
  <si>
    <t>MENU "ELABORA ANALISI"</t>
  </si>
  <si>
    <t>NUOVA ANALISI</t>
  </si>
  <si>
    <t>IMPORTA IL TUO XLS XBRL…</t>
  </si>
  <si>
    <t>CARICARE IL FILE COSI' COM'è</t>
  </si>
  <si>
    <t>COSTO 25 EURO</t>
  </si>
  <si>
    <t>RF SOCIETA' PERSONE 2013</t>
  </si>
  <si>
    <t>RF PERSONE FISICHE 2013</t>
  </si>
  <si>
    <t>RG SOCIETA' PERSONE 2013</t>
  </si>
  <si>
    <t>RG PERSONE FISICHE 2013</t>
  </si>
  <si>
    <t>COMPILARE SOLO I CAMPI IN ARANCIONE. SALVARE COME FOGLIO SINGOLO O SPOSTARE IL FOGLIO COME PRIMO A DESTRA</t>
  </si>
  <si>
    <t>Acquisti</t>
  </si>
  <si>
    <t>MUSPRG002-001</t>
  </si>
  <si>
    <t>MUSPRG002-002</t>
  </si>
  <si>
    <t>MUSPRG002-003</t>
  </si>
  <si>
    <t>Ricavi di cui ai commi 1 (lett. a) e b)) e 2 dell’art. 85 - CON EMISSIONE DI FATTURA</t>
  </si>
  <si>
    <t>Ricavi di cui ai commi 1 (lett. a) e b)) e 2 dell’art. 85 - PER AGRITURISMO</t>
  </si>
  <si>
    <t>??? Vedere se è utilizzato</t>
  </si>
  <si>
    <t>Numero Dipendenti</t>
  </si>
  <si>
    <t>Costo medio</t>
  </si>
  <si>
    <t>MUSPRVE040-CD01</t>
  </si>
  <si>
    <t>MUSPRVF022-CD02</t>
  </si>
  <si>
    <t>anno n</t>
  </si>
  <si>
    <t>anno n+1</t>
  </si>
  <si>
    <t>MUSPFVE040-CD01</t>
  </si>
  <si>
    <t>MUSPFVF022-CD02</t>
  </si>
  <si>
    <t>MUDIVE040-CD01</t>
  </si>
  <si>
    <t>MUSDIVF022-CD02</t>
  </si>
  <si>
    <t>MUSPRF057-02</t>
  </si>
  <si>
    <t>MUSPRF057-01</t>
  </si>
  <si>
    <t>Immobilizzazioni materiali - FONDO AMMORTAMENTO</t>
  </si>
  <si>
    <t>PUO' ESSERE VALORIZZATO O RF 75 O RF 108</t>
  </si>
  <si>
    <t>MUSPRF076-02</t>
  </si>
  <si>
    <t>MUSPRF076-01</t>
  </si>
  <si>
    <t>Altri oneri di produzione e vendita - DI CUI DA LAV. DIPENDENTE</t>
  </si>
  <si>
    <t>PUO' ESSERE VALORIZZATO O RF 76-01 O RF 112</t>
  </si>
  <si>
    <t>PUO' ESSERE VALORIZZATO O RF 76-02 O RF 113</t>
  </si>
  <si>
    <t>PUO' ESSERE VALORIZZATO O RF 77 O RF 113</t>
  </si>
  <si>
    <t>MARIANI MARCELLO</t>
  </si>
  <si>
    <t>VIA CARDUCCI 68</t>
  </si>
  <si>
    <t>06024</t>
  </si>
  <si>
    <t>GUBBIO (PG)</t>
  </si>
  <si>
    <t>77755511144</t>
  </si>
  <si>
    <t>se non inserito non funziona</t>
  </si>
  <si>
    <t xml:space="preserve">T.G.M. SNC DI TREMOLADA LUIGI E C. </t>
  </si>
  <si>
    <t>00928710961</t>
  </si>
  <si>
    <t>inserire in RF 055</t>
  </si>
  <si>
    <t>ELETTI PAOLO</t>
  </si>
  <si>
    <t>VIA TOSCANA FRAZ SESTO ULTER 5</t>
  </si>
  <si>
    <t>20098</t>
  </si>
  <si>
    <t>SAN GIULIANO MILANESE</t>
  </si>
  <si>
    <t>LTTPLA72T10M102E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</si>
</sst>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Arial"/>
    </font>
    <font>
      <sz val="9"/>
      <name val="MyriadPro"/>
    </font>
    <font>
      <b/>
      <sz val="9"/>
      <name val="MyriadPro"/>
    </font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22"/>
      <color rgb="FF3F3F76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rgb="FFC6EFCE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7" fillId="5" borderId="3" applyNumberFormat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8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center"/>
    </xf>
    <xf numFmtId="0" fontId="9" fillId="0" borderId="0" xfId="0" applyFont="1"/>
    <xf numFmtId="0" fontId="0" fillId="0" borderId="2" xfId="0" applyBorder="1"/>
    <xf numFmtId="0" fontId="0" fillId="0" borderId="0" xfId="0" applyAlignment="1">
      <alignment vertical="top"/>
    </xf>
    <xf numFmtId="0" fontId="0" fillId="0" borderId="0" xfId="0" applyBorder="1" applyAlignment="1">
      <alignment vertical="center"/>
    </xf>
    <xf numFmtId="49" fontId="1" fillId="0" borderId="0" xfId="0" applyNumberFormat="1" applyFont="1" applyAlignment="1" applyProtection="1">
      <alignment vertical="top"/>
    </xf>
    <xf numFmtId="49" fontId="1" fillId="2" borderId="0" xfId="0" applyNumberFormat="1" applyFont="1" applyFill="1" applyAlignment="1" applyProtection="1">
      <alignment vertical="top"/>
    </xf>
    <xf numFmtId="0" fontId="6" fillId="4" borderId="0" xfId="4"/>
    <xf numFmtId="49" fontId="0" fillId="0" borderId="0" xfId="0" applyNumberFormat="1"/>
    <xf numFmtId="49" fontId="0" fillId="0" borderId="0" xfId="0" applyNumberFormat="1" applyAlignment="1" applyProtection="1">
      <alignment horizontal="left" vertical="top"/>
    </xf>
    <xf numFmtId="164" fontId="4" fillId="0" borderId="0" xfId="1" applyNumberFormat="1" applyFont="1" applyAlignment="1" applyProtection="1">
      <alignment horizontal="right" vertical="top"/>
    </xf>
    <xf numFmtId="37" fontId="0" fillId="0" borderId="0" xfId="0" applyNumberFormat="1" applyAlignment="1" applyProtection="1">
      <alignment horizontal="right" vertical="top"/>
    </xf>
    <xf numFmtId="0" fontId="0" fillId="6" borderId="0" xfId="0" applyFill="1"/>
    <xf numFmtId="3" fontId="5" fillId="3" borderId="0" xfId="2" applyNumberFormat="1"/>
    <xf numFmtId="3" fontId="2" fillId="0" borderId="0" xfId="0" applyNumberFormat="1" applyFont="1"/>
    <xf numFmtId="14" fontId="0" fillId="0" borderId="0" xfId="0" applyNumberFormat="1"/>
    <xf numFmtId="3" fontId="3" fillId="0" borderId="0" xfId="0" applyNumberFormat="1" applyFont="1"/>
    <xf numFmtId="164" fontId="0" fillId="0" borderId="0" xfId="0" applyNumberFormat="1"/>
    <xf numFmtId="165" fontId="4" fillId="6" borderId="0" xfId="1" applyNumberFormat="1" applyFont="1" applyFill="1"/>
    <xf numFmtId="0" fontId="6" fillId="4" borderId="3" xfId="4" applyBorder="1"/>
    <xf numFmtId="165" fontId="0" fillId="0" borderId="0" xfId="0" applyNumberFormat="1"/>
    <xf numFmtId="0" fontId="7" fillId="5" borderId="3" xfId="3" applyProtection="1">
      <protection locked="0"/>
    </xf>
    <xf numFmtId="49" fontId="7" fillId="5" borderId="3" xfId="3" applyNumberFormat="1" applyAlignment="1" applyProtection="1">
      <alignment vertical="center" wrapText="1"/>
      <protection locked="0"/>
    </xf>
    <xf numFmtId="1" fontId="7" fillId="5" borderId="3" xfId="3" applyNumberFormat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43" fontId="7" fillId="5" borderId="3" xfId="1" applyFont="1" applyFill="1" applyBorder="1" applyProtection="1"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6" fillId="4" borderId="1" xfId="4" applyBorder="1" applyAlignment="1">
      <alignment wrapText="1"/>
    </xf>
    <xf numFmtId="0" fontId="6" fillId="4" borderId="0" xfId="4" applyAlignment="1">
      <alignment wrapText="1"/>
    </xf>
    <xf numFmtId="0" fontId="6" fillId="4" borderId="3" xfId="4" applyBorder="1" applyAlignment="1">
      <alignment wrapText="1"/>
    </xf>
    <xf numFmtId="0" fontId="8" fillId="0" borderId="0" xfId="0" applyFont="1" applyAlignment="1">
      <alignment wrapText="1"/>
    </xf>
    <xf numFmtId="49" fontId="7" fillId="5" borderId="3" xfId="3" applyNumberFormat="1" applyFont="1" applyAlignment="1" applyProtection="1">
      <alignment vertical="center" wrapText="1"/>
      <protection locked="0"/>
    </xf>
    <xf numFmtId="165" fontId="7" fillId="5" borderId="3" xfId="1" applyNumberFormat="1" applyFont="1" applyFill="1" applyBorder="1" applyProtection="1">
      <protection locked="0"/>
    </xf>
    <xf numFmtId="14" fontId="7" fillId="5" borderId="3" xfId="3" applyNumberFormat="1" applyProtection="1">
      <protection locked="0"/>
    </xf>
    <xf numFmtId="0" fontId="10" fillId="5" borderId="3" xfId="3" applyFont="1"/>
    <xf numFmtId="49" fontId="1" fillId="7" borderId="0" xfId="0" applyNumberFormat="1" applyFont="1" applyFill="1" applyAlignment="1" applyProtection="1">
      <alignment vertical="top"/>
    </xf>
    <xf numFmtId="0" fontId="0" fillId="8" borderId="0" xfId="0" applyFill="1"/>
    <xf numFmtId="0" fontId="0" fillId="0" borderId="0" xfId="0" applyBorder="1" applyAlignment="1">
      <alignment vertical="center"/>
    </xf>
    <xf numFmtId="0" fontId="6" fillId="4" borderId="1" xfId="4" applyBorder="1"/>
    <xf numFmtId="0" fontId="6" fillId="0" borderId="0" xfId="4" applyFill="1"/>
    <xf numFmtId="0" fontId="6" fillId="0" borderId="0" xfId="4" applyFill="1" applyAlignment="1">
      <alignment wrapText="1"/>
    </xf>
    <xf numFmtId="43" fontId="7" fillId="0" borderId="3" xfId="1" applyFont="1" applyFill="1" applyBorder="1" applyProtection="1">
      <protection locked="0"/>
    </xf>
    <xf numFmtId="43" fontId="7" fillId="5" borderId="0" xfId="1" applyFont="1" applyFill="1" applyBorder="1" applyProtection="1">
      <protection locked="0"/>
    </xf>
    <xf numFmtId="3" fontId="5" fillId="9" borderId="0" xfId="0" applyNumberFormat="1" applyFont="1" applyFill="1"/>
    <xf numFmtId="0" fontId="0" fillId="0" borderId="0" xfId="0" applyFill="1"/>
    <xf numFmtId="43" fontId="7" fillId="8" borderId="3" xfId="1" applyFont="1" applyFill="1" applyBorder="1" applyProtection="1">
      <protection locked="0"/>
    </xf>
  </cellXfs>
  <cellStyles count="21">
    <cellStyle name="Comma" xfId="1" builtin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Good" xfId="2" builtinId="26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Input" xfId="3" builtinId="20"/>
    <cellStyle name="Neutral" xfId="4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850900</xdr:colOff>
      <xdr:row>6</xdr:row>
      <xdr:rowOff>152400</xdr:rowOff>
    </xdr:from>
    <xdr:to>
      <xdr:col>12</xdr:col>
      <xdr:colOff>381000</xdr:colOff>
      <xdr:row>14</xdr:row>
      <xdr:rowOff>25400</xdr:rowOff>
    </xdr:to>
    <xdr:sp macro="[0]!arricancella" textlink="">
      <xdr:nvSpPr>
        <xdr:cNvPr id="2" name="Rounded Rectangle 1"/>
        <xdr:cNvSpPr/>
      </xdr:nvSpPr>
      <xdr:spPr>
        <a:xfrm>
          <a:off x="9791700" y="1549400"/>
          <a:ext cx="2819400" cy="1397000"/>
        </a:xfrm>
        <a:prstGeom prst="roundRec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/>
            <a:t>CANCELLA VALORI ESISTENTI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2"/>
  <sheetViews>
    <sheetView tabSelected="1" topLeftCell="A201" workbookViewId="0">
      <selection activeCell="D218" sqref="D218"/>
    </sheetView>
  </sheetViews>
  <sheetFormatPr baseColWidth="10" defaultColWidth="8.83203125" defaultRowHeight="14" x14ac:dyDescent="0"/>
  <cols>
    <col min="1" max="1" width="2.83203125" customWidth="1"/>
    <col min="2" max="3" width="37.5" customWidth="1"/>
    <col min="4" max="7" width="20.6640625" customWidth="1"/>
    <col min="8" max="8" width="32" bestFit="1" customWidth="1"/>
    <col min="9" max="9" width="95.33203125" style="30" bestFit="1" customWidth="1"/>
    <col min="10" max="10" width="19.33203125" customWidth="1"/>
    <col min="11" max="11" width="15" bestFit="1" customWidth="1"/>
    <col min="12" max="12" width="10.6640625" bestFit="1" customWidth="1"/>
    <col min="13" max="13" width="10.5" bestFit="1" customWidth="1"/>
  </cols>
  <sheetData>
    <row r="1" spans="2:9" ht="23">
      <c r="B1" s="9" t="s">
        <v>444</v>
      </c>
      <c r="H1" s="5" t="s">
        <v>666</v>
      </c>
    </row>
    <row r="2" spans="2:9" ht="28">
      <c r="C2" s="40" t="s">
        <v>644</v>
      </c>
      <c r="I2" t="s">
        <v>667</v>
      </c>
    </row>
    <row r="3" spans="2:9">
      <c r="B3" s="10" t="s">
        <v>445</v>
      </c>
      <c r="C3" s="10"/>
      <c r="I3"/>
    </row>
    <row r="4" spans="2:9" ht="15">
      <c r="B4" t="s">
        <v>446</v>
      </c>
      <c r="C4" t="str">
        <f>CONCATENATE(I4," (valori stimati)")</f>
        <v>ELETTI PAOLO (valori stimati)</v>
      </c>
      <c r="F4" s="28"/>
      <c r="H4" t="s">
        <v>446</v>
      </c>
      <c r="I4" s="25" t="s">
        <v>704</v>
      </c>
    </row>
    <row r="5" spans="2:9" ht="15">
      <c r="B5" t="s">
        <v>447</v>
      </c>
      <c r="C5" s="25" t="str">
        <f>I5</f>
        <v>VIA TOSCANA FRAZ SESTO ULTER 5</v>
      </c>
      <c r="H5" t="s">
        <v>447</v>
      </c>
      <c r="I5" s="25" t="s">
        <v>705</v>
      </c>
    </row>
    <row r="6" spans="2:9" ht="15">
      <c r="B6" t="s">
        <v>448</v>
      </c>
      <c r="C6" s="25" t="str">
        <f t="shared" ref="C6:C18" si="0">I6</f>
        <v>20098</v>
      </c>
      <c r="H6" t="s">
        <v>448</v>
      </c>
      <c r="I6" s="26" t="s">
        <v>706</v>
      </c>
    </row>
    <row r="7" spans="2:9" ht="15">
      <c r="B7" t="s">
        <v>449</v>
      </c>
      <c r="C7" s="25" t="str">
        <f t="shared" si="0"/>
        <v>SAN GIULIANO MILANESE</v>
      </c>
      <c r="H7" t="s">
        <v>449</v>
      </c>
      <c r="I7" s="25" t="s">
        <v>707</v>
      </c>
    </row>
    <row r="8" spans="2:9" ht="15">
      <c r="B8" t="s">
        <v>450</v>
      </c>
      <c r="C8" s="25" t="str">
        <f t="shared" si="0"/>
        <v>MI</v>
      </c>
      <c r="H8" t="s">
        <v>450</v>
      </c>
      <c r="I8" s="25" t="s">
        <v>451</v>
      </c>
    </row>
    <row r="9" spans="2:9" ht="15">
      <c r="B9" t="s">
        <v>452</v>
      </c>
      <c r="C9" s="25" t="str">
        <f t="shared" si="0"/>
        <v>LTTPLA72T10M102E</v>
      </c>
      <c r="H9" t="s">
        <v>452</v>
      </c>
      <c r="I9" s="37" t="s">
        <v>708</v>
      </c>
    </row>
    <row r="10" spans="2:9" ht="15">
      <c r="B10" t="s">
        <v>453</v>
      </c>
      <c r="C10" s="25">
        <f t="shared" si="0"/>
        <v>0</v>
      </c>
      <c r="H10" t="s">
        <v>453</v>
      </c>
      <c r="I10" s="25"/>
    </row>
    <row r="11" spans="2:9" ht="15">
      <c r="B11" t="s">
        <v>454</v>
      </c>
      <c r="C11" s="25">
        <f t="shared" si="0"/>
        <v>0</v>
      </c>
      <c r="H11" t="s">
        <v>454</v>
      </c>
      <c r="I11" s="27"/>
    </row>
    <row r="12" spans="2:9" ht="15">
      <c r="B12" t="s">
        <v>455</v>
      </c>
      <c r="C12" s="25">
        <f t="shared" si="0"/>
        <v>0</v>
      </c>
      <c r="H12" t="s">
        <v>455</v>
      </c>
      <c r="I12" s="25"/>
    </row>
    <row r="13" spans="2:9" ht="15">
      <c r="B13" t="s">
        <v>456</v>
      </c>
      <c r="C13" s="25">
        <f t="shared" si="0"/>
        <v>0</v>
      </c>
      <c r="H13" t="s">
        <v>456</v>
      </c>
      <c r="I13" s="25"/>
    </row>
    <row r="14" spans="2:9" ht="15">
      <c r="B14" t="s">
        <v>457</v>
      </c>
      <c r="C14" s="25">
        <f t="shared" si="0"/>
        <v>0</v>
      </c>
      <c r="H14" t="s">
        <v>457</v>
      </c>
      <c r="I14" s="25"/>
    </row>
    <row r="15" spans="2:9" ht="15">
      <c r="B15" t="s">
        <v>458</v>
      </c>
      <c r="C15" s="25">
        <f t="shared" si="0"/>
        <v>0</v>
      </c>
      <c r="H15" t="s">
        <v>458</v>
      </c>
      <c r="I15" s="39"/>
    </row>
    <row r="16" spans="2:9" ht="15">
      <c r="B16" t="s">
        <v>459</v>
      </c>
      <c r="C16" s="25" t="str">
        <f t="shared" si="0"/>
        <v>NO</v>
      </c>
      <c r="H16" t="s">
        <v>459</v>
      </c>
      <c r="I16" s="25" t="s">
        <v>643</v>
      </c>
    </row>
    <row r="17" spans="2:14" ht="15">
      <c r="B17" t="s">
        <v>460</v>
      </c>
      <c r="C17" s="25" t="str">
        <f t="shared" si="0"/>
        <v>NO</v>
      </c>
      <c r="H17" t="s">
        <v>460</v>
      </c>
      <c r="I17" s="25" t="s">
        <v>643</v>
      </c>
    </row>
    <row r="18" spans="2:14" ht="15">
      <c r="B18" t="s">
        <v>461</v>
      </c>
      <c r="C18" s="25">
        <f t="shared" si="0"/>
        <v>0</v>
      </c>
      <c r="H18" t="s">
        <v>461</v>
      </c>
      <c r="I18" s="27"/>
    </row>
    <row r="19" spans="2:14">
      <c r="J19" s="1"/>
    </row>
    <row r="20" spans="2:14">
      <c r="B20" s="10" t="s">
        <v>462</v>
      </c>
      <c r="C20" s="10"/>
      <c r="D20" s="10"/>
      <c r="E20" s="10"/>
      <c r="H20" t="s">
        <v>653</v>
      </c>
      <c r="I20"/>
      <c r="J20" s="1" t="s">
        <v>679</v>
      </c>
      <c r="K20" t="s">
        <v>680</v>
      </c>
    </row>
    <row r="21" spans="2:14" ht="15">
      <c r="B21" s="9" t="s">
        <v>463</v>
      </c>
      <c r="H21" t="s">
        <v>681</v>
      </c>
      <c r="I21" s="30" t="s">
        <v>124</v>
      </c>
      <c r="K21" s="38">
        <v>39021</v>
      </c>
    </row>
    <row r="22" spans="2:14" ht="15">
      <c r="B22" t="s">
        <v>654</v>
      </c>
      <c r="H22" t="s">
        <v>682</v>
      </c>
      <c r="I22" s="30" t="s">
        <v>668</v>
      </c>
      <c r="K22" s="38">
        <v>49196</v>
      </c>
    </row>
    <row r="23" spans="2:14">
      <c r="B23" s="41" t="s">
        <v>464</v>
      </c>
      <c r="C23" s="41"/>
      <c r="D23" s="41"/>
      <c r="E23" s="41"/>
      <c r="F23" s="42"/>
      <c r="J23" s="1"/>
    </row>
    <row r="24" spans="2:14">
      <c r="B24" s="9" t="s">
        <v>463</v>
      </c>
      <c r="F24" s="42"/>
    </row>
    <row r="25" spans="2:14">
      <c r="B25" t="s">
        <v>465</v>
      </c>
      <c r="C25" t="s">
        <v>466</v>
      </c>
      <c r="D25" s="12" t="s">
        <v>467</v>
      </c>
      <c r="E25" s="12" t="s">
        <v>468</v>
      </c>
      <c r="F25" s="42"/>
    </row>
    <row r="26" spans="2:14" ht="15">
      <c r="B26" s="13">
        <v>10</v>
      </c>
      <c r="C26" t="s">
        <v>469</v>
      </c>
      <c r="D26" s="14"/>
      <c r="E26" s="15"/>
      <c r="F26" s="42"/>
      <c r="H26" s="43" t="s">
        <v>401</v>
      </c>
      <c r="I26" t="s">
        <v>0</v>
      </c>
      <c r="J26" s="29"/>
    </row>
    <row r="27" spans="2:14" ht="16" thickBot="1">
      <c r="B27" s="13">
        <v>12</v>
      </c>
      <c r="C27" t="s">
        <v>470</v>
      </c>
      <c r="D27" s="14"/>
      <c r="E27" s="15"/>
      <c r="F27" s="42"/>
      <c r="H27" t="s">
        <v>402</v>
      </c>
      <c r="I27" t="s">
        <v>190</v>
      </c>
      <c r="J27" s="29">
        <v>31332</v>
      </c>
      <c r="K27" s="29" t="s">
        <v>652</v>
      </c>
      <c r="L27" s="2"/>
      <c r="M27" s="7"/>
      <c r="N27" s="7"/>
    </row>
    <row r="28" spans="2:14" ht="15">
      <c r="B28" s="13">
        <v>20</v>
      </c>
      <c r="C28" t="s">
        <v>471</v>
      </c>
      <c r="D28" s="14"/>
      <c r="E28" s="15"/>
      <c r="F28" s="42"/>
      <c r="H28" s="7" t="s">
        <v>403</v>
      </c>
      <c r="I28" s="7" t="s">
        <v>142</v>
      </c>
      <c r="J28" s="29"/>
      <c r="K28" s="29" t="s">
        <v>652</v>
      </c>
    </row>
    <row r="29" spans="2:14" ht="15">
      <c r="B29" s="13">
        <v>30</v>
      </c>
      <c r="C29" s="16" t="s">
        <v>472</v>
      </c>
      <c r="D29" s="14"/>
      <c r="E29" s="17">
        <f ca="1">D29*$E$165/$D$165</f>
        <v>0</v>
      </c>
      <c r="F29" s="42"/>
      <c r="H29" t="s">
        <v>404</v>
      </c>
      <c r="I29" t="s">
        <v>143</v>
      </c>
      <c r="J29" s="29">
        <v>33047</v>
      </c>
      <c r="K29" s="29" t="s">
        <v>652</v>
      </c>
    </row>
    <row r="30" spans="2:14" ht="15">
      <c r="B30" s="13">
        <v>31</v>
      </c>
      <c r="C30" t="s">
        <v>473</v>
      </c>
      <c r="D30" s="14"/>
      <c r="E30" s="15"/>
      <c r="F30" s="42"/>
      <c r="H30" t="s">
        <v>405</v>
      </c>
      <c r="I30" t="s">
        <v>144</v>
      </c>
      <c r="J30" s="29"/>
    </row>
    <row r="31" spans="2:14" ht="15">
      <c r="B31" s="13">
        <v>32</v>
      </c>
      <c r="C31" t="s">
        <v>474</v>
      </c>
      <c r="D31" s="14"/>
      <c r="E31" s="15"/>
      <c r="F31" s="42"/>
      <c r="H31" t="s">
        <v>406</v>
      </c>
      <c r="I31" t="s">
        <v>145</v>
      </c>
      <c r="J31" s="29"/>
    </row>
    <row r="32" spans="2:14" ht="15">
      <c r="B32" s="13">
        <v>33</v>
      </c>
      <c r="C32" t="s">
        <v>475</v>
      </c>
      <c r="D32" s="14"/>
      <c r="E32" s="15"/>
      <c r="F32" s="42"/>
      <c r="H32" t="s">
        <v>407</v>
      </c>
      <c r="I32" t="s">
        <v>146</v>
      </c>
      <c r="J32" s="29">
        <v>3620</v>
      </c>
    </row>
    <row r="33" spans="2:11" ht="15">
      <c r="B33" s="13">
        <v>34</v>
      </c>
      <c r="C33" t="s">
        <v>476</v>
      </c>
      <c r="D33" s="14"/>
      <c r="E33" s="15"/>
      <c r="F33" s="42"/>
      <c r="H33" t="s">
        <v>408</v>
      </c>
      <c r="I33" t="s">
        <v>191</v>
      </c>
      <c r="J33" s="29"/>
    </row>
    <row r="34" spans="2:11" ht="15">
      <c r="B34" s="13">
        <v>35</v>
      </c>
      <c r="C34" t="s">
        <v>477</v>
      </c>
      <c r="D34" s="14"/>
      <c r="E34" s="15"/>
      <c r="F34" s="42"/>
      <c r="H34" t="s">
        <v>409</v>
      </c>
      <c r="I34" t="s">
        <v>148</v>
      </c>
      <c r="J34" s="29"/>
    </row>
    <row r="35" spans="2:11" ht="15">
      <c r="B35" s="13">
        <v>21500</v>
      </c>
      <c r="C35" t="s">
        <v>478</v>
      </c>
      <c r="D35" s="14"/>
      <c r="E35" s="15"/>
      <c r="F35" s="42"/>
      <c r="H35" t="s">
        <v>410</v>
      </c>
      <c r="I35" t="s">
        <v>192</v>
      </c>
      <c r="J35" s="29">
        <v>67999</v>
      </c>
    </row>
    <row r="36" spans="2:11" ht="15">
      <c r="B36" s="13">
        <v>36</v>
      </c>
      <c r="C36" t="s">
        <v>479</v>
      </c>
      <c r="D36" s="14"/>
      <c r="E36" s="15"/>
      <c r="F36" s="42"/>
      <c r="H36" t="s">
        <v>411</v>
      </c>
      <c r="I36" t="s">
        <v>151</v>
      </c>
      <c r="J36" s="29">
        <v>7582</v>
      </c>
    </row>
    <row r="37" spans="2:11" ht="15">
      <c r="B37" s="13">
        <v>37</v>
      </c>
      <c r="C37" t="s">
        <v>480</v>
      </c>
      <c r="D37" s="14"/>
      <c r="E37" s="15"/>
      <c r="F37" s="42"/>
      <c r="H37" t="s">
        <v>412</v>
      </c>
      <c r="I37" t="s">
        <v>152</v>
      </c>
      <c r="J37" s="29"/>
    </row>
    <row r="38" spans="2:11" ht="15">
      <c r="B38" s="13">
        <v>21</v>
      </c>
      <c r="C38" t="s">
        <v>481</v>
      </c>
      <c r="D38" s="14"/>
      <c r="E38" s="15"/>
      <c r="F38" s="42"/>
      <c r="H38" s="17"/>
      <c r="I38" s="17" t="s">
        <v>126</v>
      </c>
      <c r="J38" s="17">
        <f>J32+J33-J36-J37</f>
        <v>-3962</v>
      </c>
    </row>
    <row r="39" spans="2:11" ht="15">
      <c r="B39" s="13">
        <v>40</v>
      </c>
      <c r="C39" s="16" t="s">
        <v>482</v>
      </c>
      <c r="D39" s="14"/>
      <c r="E39" s="17">
        <f ca="1">D39*$E$165/$D$165</f>
        <v>0</v>
      </c>
      <c r="F39" s="42"/>
      <c r="H39" t="s">
        <v>413</v>
      </c>
      <c r="I39" t="s">
        <v>153</v>
      </c>
      <c r="J39" s="29">
        <v>23429</v>
      </c>
      <c r="K39" s="29" t="s">
        <v>652</v>
      </c>
    </row>
    <row r="40" spans="2:11" ht="15">
      <c r="B40" s="13">
        <v>12000</v>
      </c>
      <c r="C40" t="s">
        <v>483</v>
      </c>
      <c r="D40" s="14"/>
      <c r="E40" s="15"/>
      <c r="F40" s="42"/>
      <c r="H40" t="s">
        <v>414</v>
      </c>
      <c r="I40" t="s">
        <v>154</v>
      </c>
      <c r="J40" s="29">
        <v>8795</v>
      </c>
      <c r="K40" s="29" t="s">
        <v>652</v>
      </c>
    </row>
    <row r="41" spans="2:11" ht="15">
      <c r="B41" s="13">
        <v>45</v>
      </c>
      <c r="C41" t="s">
        <v>484</v>
      </c>
      <c r="D41" s="14"/>
      <c r="E41" s="15"/>
      <c r="F41" s="42"/>
      <c r="H41" t="s">
        <v>415</v>
      </c>
      <c r="I41" t="s">
        <v>155</v>
      </c>
      <c r="J41" s="29"/>
    </row>
    <row r="42" spans="2:11" ht="15">
      <c r="B42" s="13">
        <v>41</v>
      </c>
      <c r="C42" t="s">
        <v>485</v>
      </c>
      <c r="D42" s="14"/>
      <c r="E42" s="15"/>
      <c r="F42" s="42"/>
      <c r="H42" t="s">
        <v>416</v>
      </c>
      <c r="I42" t="s">
        <v>156</v>
      </c>
      <c r="J42" s="29"/>
    </row>
    <row r="43" spans="2:11" ht="15">
      <c r="B43" s="13">
        <v>42</v>
      </c>
      <c r="C43" t="s">
        <v>486</v>
      </c>
      <c r="D43" s="14"/>
      <c r="E43" s="15"/>
      <c r="F43" s="42"/>
      <c r="H43" t="s">
        <v>417</v>
      </c>
      <c r="I43" t="s">
        <v>157</v>
      </c>
      <c r="J43" s="29">
        <v>145</v>
      </c>
    </row>
    <row r="44" spans="2:11" ht="15">
      <c r="B44" s="13">
        <v>43</v>
      </c>
      <c r="C44" t="s">
        <v>487</v>
      </c>
      <c r="D44" s="14"/>
      <c r="E44" s="15"/>
      <c r="F44" s="42"/>
      <c r="H44" t="s">
        <v>418</v>
      </c>
      <c r="I44" t="s">
        <v>158</v>
      </c>
      <c r="J44" s="29"/>
    </row>
    <row r="45" spans="2:11" ht="15">
      <c r="B45" s="13">
        <v>44</v>
      </c>
      <c r="C45" t="s">
        <v>488</v>
      </c>
      <c r="D45" s="14"/>
      <c r="E45" s="15"/>
      <c r="F45" s="42"/>
      <c r="H45" t="s">
        <v>419</v>
      </c>
      <c r="I45" t="s">
        <v>193</v>
      </c>
      <c r="J45" s="29"/>
    </row>
    <row r="46" spans="2:11" ht="15">
      <c r="B46" s="13">
        <v>265</v>
      </c>
      <c r="C46" t="s">
        <v>481</v>
      </c>
      <c r="D46" s="14"/>
      <c r="E46" s="15"/>
      <c r="F46" s="42"/>
      <c r="H46" t="s">
        <v>420</v>
      </c>
      <c r="I46" t="s">
        <v>159</v>
      </c>
      <c r="J46" s="29">
        <v>9528</v>
      </c>
    </row>
    <row r="47" spans="2:11" ht="15">
      <c r="B47" s="13">
        <v>50</v>
      </c>
      <c r="C47" s="16" t="s">
        <v>489</v>
      </c>
      <c r="D47" s="14"/>
      <c r="E47" s="17">
        <f ca="1">D47*$E$165/$D$165</f>
        <v>0</v>
      </c>
      <c r="F47" s="42"/>
      <c r="H47" t="s">
        <v>421</v>
      </c>
      <c r="I47" t="s">
        <v>39</v>
      </c>
      <c r="J47" s="29"/>
    </row>
    <row r="48" spans="2:11" ht="15">
      <c r="B48" s="13">
        <v>67</v>
      </c>
      <c r="C48" t="s">
        <v>490</v>
      </c>
      <c r="D48" s="14"/>
      <c r="E48" s="15"/>
      <c r="F48" s="42"/>
      <c r="H48" t="s">
        <v>422</v>
      </c>
      <c r="I48" t="s">
        <v>194</v>
      </c>
      <c r="J48" s="29">
        <v>49479</v>
      </c>
    </row>
    <row r="49" spans="2:10" ht="15">
      <c r="B49" s="13">
        <v>61</v>
      </c>
      <c r="C49" t="s">
        <v>491</v>
      </c>
      <c r="D49" s="14"/>
      <c r="E49" s="15"/>
      <c r="F49" s="42"/>
      <c r="H49" t="s">
        <v>423</v>
      </c>
      <c r="I49" t="s">
        <v>195</v>
      </c>
      <c r="J49" s="29">
        <v>18520</v>
      </c>
    </row>
    <row r="50" spans="2:10" ht="15">
      <c r="B50" s="13">
        <v>62</v>
      </c>
      <c r="C50" t="s">
        <v>492</v>
      </c>
      <c r="D50" s="14"/>
      <c r="E50" s="15"/>
      <c r="F50" s="42"/>
      <c r="H50" t="s">
        <v>424</v>
      </c>
      <c r="I50" t="s">
        <v>182</v>
      </c>
      <c r="J50" s="29"/>
    </row>
    <row r="51" spans="2:10" ht="15">
      <c r="B51" s="13">
        <v>63</v>
      </c>
      <c r="C51" t="s">
        <v>493</v>
      </c>
      <c r="D51" s="14"/>
      <c r="E51" s="15"/>
      <c r="F51" s="42"/>
      <c r="H51" t="s">
        <v>425</v>
      </c>
      <c r="I51" t="s">
        <v>183</v>
      </c>
      <c r="J51" s="29"/>
    </row>
    <row r="52" spans="2:10" ht="15">
      <c r="B52" s="13">
        <v>64</v>
      </c>
      <c r="C52" t="s">
        <v>494</v>
      </c>
      <c r="D52" s="14"/>
      <c r="E52" s="15"/>
      <c r="F52" s="42"/>
      <c r="H52" t="s">
        <v>426</v>
      </c>
      <c r="I52" t="s">
        <v>162</v>
      </c>
      <c r="J52" s="29">
        <v>18520</v>
      </c>
    </row>
    <row r="53" spans="2:10" ht="15">
      <c r="B53" s="13">
        <v>65</v>
      </c>
      <c r="C53" t="s">
        <v>495</v>
      </c>
      <c r="D53" s="14"/>
      <c r="E53" s="15"/>
      <c r="F53" s="42"/>
      <c r="H53" t="s">
        <v>427</v>
      </c>
      <c r="I53" t="s">
        <v>17</v>
      </c>
      <c r="J53" s="29"/>
    </row>
    <row r="54" spans="2:10" ht="15">
      <c r="B54" s="13">
        <v>55</v>
      </c>
      <c r="C54" t="s">
        <v>496</v>
      </c>
      <c r="D54" s="14"/>
      <c r="E54" s="15"/>
      <c r="F54" s="42"/>
      <c r="H54" t="s">
        <v>428</v>
      </c>
      <c r="I54" t="s">
        <v>46</v>
      </c>
      <c r="J54" s="29"/>
    </row>
    <row r="55" spans="2:10" ht="15">
      <c r="B55" s="13">
        <v>66</v>
      </c>
      <c r="C55" t="s">
        <v>497</v>
      </c>
      <c r="D55" s="14"/>
      <c r="E55" s="15"/>
      <c r="F55" s="42"/>
      <c r="H55" t="s">
        <v>429</v>
      </c>
      <c r="I55" t="s">
        <v>163</v>
      </c>
      <c r="J55" s="29">
        <v>18520</v>
      </c>
    </row>
    <row r="56" spans="2:10" ht="15">
      <c r="B56" s="13">
        <v>51</v>
      </c>
      <c r="C56" t="s">
        <v>496</v>
      </c>
      <c r="D56" s="14"/>
      <c r="E56" s="15"/>
      <c r="F56" s="42"/>
      <c r="H56" t="s">
        <v>430</v>
      </c>
      <c r="I56" t="s">
        <v>196</v>
      </c>
      <c r="J56" s="29"/>
    </row>
    <row r="57" spans="2:10" ht="15">
      <c r="B57" s="13">
        <v>68</v>
      </c>
      <c r="C57" t="s">
        <v>498</v>
      </c>
      <c r="D57" s="14"/>
      <c r="E57" s="15"/>
      <c r="F57" s="42"/>
      <c r="H57" t="s">
        <v>431</v>
      </c>
      <c r="I57" t="s">
        <v>184</v>
      </c>
      <c r="J57" s="29"/>
    </row>
    <row r="58" spans="2:10" ht="15">
      <c r="B58" s="13">
        <v>52</v>
      </c>
      <c r="C58" t="s">
        <v>496</v>
      </c>
      <c r="D58" s="14"/>
      <c r="E58" s="15"/>
      <c r="F58" s="42"/>
      <c r="H58" t="s">
        <v>432</v>
      </c>
      <c r="I58" t="s">
        <v>185</v>
      </c>
      <c r="J58" s="29">
        <v>18520</v>
      </c>
    </row>
    <row r="59" spans="2:10" ht="15">
      <c r="B59" s="13">
        <v>69</v>
      </c>
      <c r="C59" t="s">
        <v>499</v>
      </c>
      <c r="D59" s="14"/>
      <c r="E59" s="15"/>
      <c r="F59" s="42"/>
      <c r="H59" t="s">
        <v>433</v>
      </c>
      <c r="I59" t="s">
        <v>186</v>
      </c>
      <c r="J59" s="29"/>
    </row>
    <row r="60" spans="2:10" ht="15">
      <c r="B60" s="13">
        <v>53</v>
      </c>
      <c r="C60" t="s">
        <v>496</v>
      </c>
      <c r="D60" s="14"/>
      <c r="E60" s="15"/>
      <c r="F60" s="42"/>
      <c r="H60" t="s">
        <v>434</v>
      </c>
      <c r="I60" t="s">
        <v>443</v>
      </c>
      <c r="J60" s="29">
        <v>18520</v>
      </c>
    </row>
    <row r="61" spans="2:10" ht="16" thickBot="1">
      <c r="B61" s="13">
        <v>71</v>
      </c>
      <c r="C61" t="s">
        <v>500</v>
      </c>
      <c r="D61" s="14"/>
      <c r="E61" s="15"/>
      <c r="F61" s="42"/>
      <c r="H61" s="2" t="s">
        <v>435</v>
      </c>
      <c r="I61" s="2" t="s">
        <v>187</v>
      </c>
      <c r="J61" s="29"/>
    </row>
    <row r="62" spans="2:10" ht="15">
      <c r="B62" s="13">
        <v>54</v>
      </c>
      <c r="C62" t="s">
        <v>496</v>
      </c>
      <c r="D62" s="14"/>
      <c r="E62" s="15"/>
      <c r="F62" s="42"/>
      <c r="H62" s="17"/>
      <c r="I62" s="17" t="s">
        <v>130</v>
      </c>
      <c r="J62" s="17">
        <f>J43+J44+J45+J46</f>
        <v>9673</v>
      </c>
    </row>
    <row r="63" spans="2:10" ht="15">
      <c r="B63" s="13">
        <v>72</v>
      </c>
      <c r="C63" t="s">
        <v>501</v>
      </c>
      <c r="D63" s="14"/>
      <c r="E63" s="15"/>
      <c r="F63" s="42"/>
      <c r="J63" s="29"/>
    </row>
    <row r="64" spans="2:10">
      <c r="B64" s="13">
        <v>260</v>
      </c>
      <c r="C64" t="s">
        <v>502</v>
      </c>
      <c r="D64" s="14"/>
      <c r="E64" s="15"/>
      <c r="F64" s="42"/>
    </row>
    <row r="65" spans="2:9">
      <c r="B65" s="13">
        <v>74</v>
      </c>
      <c r="C65" t="s">
        <v>503</v>
      </c>
      <c r="D65" s="14"/>
      <c r="E65" s="15"/>
      <c r="F65" s="42"/>
      <c r="H65" t="s">
        <v>655</v>
      </c>
    </row>
    <row r="66" spans="2:9">
      <c r="B66" s="13">
        <v>70</v>
      </c>
      <c r="C66" t="s">
        <v>504</v>
      </c>
      <c r="D66" s="14"/>
      <c r="E66" s="15"/>
      <c r="F66" s="42"/>
      <c r="H66" t="s">
        <v>656</v>
      </c>
      <c r="I66" s="30" t="s">
        <v>657</v>
      </c>
    </row>
    <row r="67" spans="2:9" ht="15">
      <c r="B67" s="13">
        <v>80</v>
      </c>
      <c r="C67" s="16" t="s">
        <v>505</v>
      </c>
      <c r="D67" s="14"/>
      <c r="E67" s="17">
        <f ca="1">D67*$E$165/$D$165</f>
        <v>0</v>
      </c>
      <c r="F67" s="42"/>
      <c r="I67" s="30" t="s">
        <v>658</v>
      </c>
    </row>
    <row r="68" spans="2:9">
      <c r="B68" s="13">
        <v>81</v>
      </c>
      <c r="C68" t="s">
        <v>506</v>
      </c>
      <c r="D68" s="14"/>
      <c r="E68" s="15"/>
      <c r="F68" s="42"/>
      <c r="I68" s="30" t="s">
        <v>659</v>
      </c>
    </row>
    <row r="69" spans="2:9">
      <c r="B69" s="13">
        <v>83</v>
      </c>
      <c r="C69" t="s">
        <v>507</v>
      </c>
      <c r="D69" s="14"/>
      <c r="E69" s="15"/>
      <c r="F69" s="42"/>
      <c r="I69" s="30" t="s">
        <v>660</v>
      </c>
    </row>
    <row r="70" spans="2:9">
      <c r="B70" s="13">
        <v>84</v>
      </c>
      <c r="C70" t="s">
        <v>508</v>
      </c>
      <c r="D70" s="14"/>
      <c r="E70" s="15"/>
      <c r="F70" s="42"/>
      <c r="I70" s="30" t="s">
        <v>661</v>
      </c>
    </row>
    <row r="71" spans="2:9">
      <c r="B71" s="13">
        <v>85</v>
      </c>
      <c r="C71" t="s">
        <v>509</v>
      </c>
      <c r="D71" s="14"/>
      <c r="E71" s="15"/>
      <c r="F71" s="42"/>
      <c r="I71" s="30" t="s">
        <v>662</v>
      </c>
    </row>
    <row r="72" spans="2:9">
      <c r="B72" s="13">
        <v>86</v>
      </c>
      <c r="C72" t="s">
        <v>510</v>
      </c>
      <c r="D72" s="14"/>
      <c r="E72" s="15"/>
      <c r="F72" s="42"/>
    </row>
    <row r="73" spans="2:9">
      <c r="B73" s="13">
        <v>90</v>
      </c>
      <c r="C73" t="s">
        <v>511</v>
      </c>
      <c r="D73" s="14"/>
      <c r="E73" s="15"/>
      <c r="F73" s="42"/>
    </row>
    <row r="74" spans="2:9">
      <c r="B74" s="13">
        <v>99</v>
      </c>
      <c r="C74" t="s">
        <v>512</v>
      </c>
      <c r="D74" s="14"/>
      <c r="E74" s="15"/>
      <c r="F74" s="42"/>
    </row>
    <row r="75" spans="2:9" ht="15">
      <c r="B75" s="13">
        <v>102</v>
      </c>
      <c r="C75" s="16" t="s">
        <v>513</v>
      </c>
      <c r="D75" s="14"/>
      <c r="E75" s="17">
        <f ca="1">D75*$E$165/$D$165</f>
        <v>0</v>
      </c>
      <c r="F75" s="42"/>
    </row>
    <row r="76" spans="2:9">
      <c r="B76" s="13">
        <v>103</v>
      </c>
      <c r="C76" t="s">
        <v>512</v>
      </c>
      <c r="D76" s="14"/>
      <c r="E76" s="15"/>
      <c r="F76" s="42"/>
    </row>
    <row r="77" spans="2:9">
      <c r="B77" s="13">
        <v>91</v>
      </c>
      <c r="C77" t="s">
        <v>514</v>
      </c>
      <c r="D77" s="14"/>
      <c r="E77" s="15"/>
      <c r="F77" s="42"/>
    </row>
    <row r="78" spans="2:9">
      <c r="B78" s="13">
        <v>92</v>
      </c>
      <c r="C78" t="s">
        <v>512</v>
      </c>
      <c r="D78" s="14"/>
      <c r="E78" s="15"/>
      <c r="F78" s="42"/>
    </row>
    <row r="79" spans="2:9">
      <c r="B79" s="13">
        <v>93</v>
      </c>
      <c r="C79" t="s">
        <v>515</v>
      </c>
      <c r="D79" s="14"/>
      <c r="E79" s="18"/>
      <c r="F79" s="42"/>
    </row>
    <row r="80" spans="2:9">
      <c r="B80" s="13">
        <v>94</v>
      </c>
      <c r="C80" t="s">
        <v>512</v>
      </c>
      <c r="D80" s="14"/>
      <c r="E80" s="15"/>
      <c r="F80" s="42"/>
    </row>
    <row r="81" spans="2:6">
      <c r="B81" s="13">
        <v>95</v>
      </c>
      <c r="C81" t="s">
        <v>516</v>
      </c>
      <c r="D81" s="14"/>
      <c r="F81" s="42"/>
    </row>
    <row r="82" spans="2:6">
      <c r="B82" s="13">
        <v>96</v>
      </c>
      <c r="C82" t="s">
        <v>512</v>
      </c>
      <c r="D82" s="14"/>
      <c r="E82" s="15"/>
      <c r="F82" s="42"/>
    </row>
    <row r="83" spans="2:6">
      <c r="B83" s="13">
        <v>11200</v>
      </c>
      <c r="C83" t="s">
        <v>517</v>
      </c>
      <c r="D83" s="14"/>
      <c r="E83" s="15"/>
      <c r="F83" s="42"/>
    </row>
    <row r="84" spans="2:6">
      <c r="B84" s="13">
        <v>11250</v>
      </c>
      <c r="C84" t="s">
        <v>512</v>
      </c>
      <c r="D84" s="14"/>
      <c r="E84" s="15"/>
      <c r="F84" s="42"/>
    </row>
    <row r="85" spans="2:6">
      <c r="B85" s="13">
        <v>11300</v>
      </c>
      <c r="C85" t="s">
        <v>518</v>
      </c>
      <c r="D85" s="14"/>
      <c r="E85" s="15"/>
      <c r="F85" s="42"/>
    </row>
    <row r="86" spans="2:6">
      <c r="B86" s="13">
        <v>11350</v>
      </c>
      <c r="C86" t="s">
        <v>512</v>
      </c>
      <c r="D86" s="14"/>
      <c r="E86" s="15"/>
      <c r="F86" s="42"/>
    </row>
    <row r="87" spans="2:6" ht="15">
      <c r="B87" s="13">
        <v>97</v>
      </c>
      <c r="C87" s="16" t="s">
        <v>519</v>
      </c>
      <c r="D87" s="17"/>
      <c r="E87" s="17">
        <f ca="1">D87*$E$165/$D$165</f>
        <v>0</v>
      </c>
      <c r="F87" s="42"/>
    </row>
    <row r="88" spans="2:6">
      <c r="B88" s="13">
        <v>98</v>
      </c>
      <c r="C88" t="s">
        <v>512</v>
      </c>
      <c r="D88" s="14"/>
      <c r="E88" s="15"/>
      <c r="F88" s="42"/>
    </row>
    <row r="89" spans="2:6" ht="15">
      <c r="B89" s="13">
        <v>110</v>
      </c>
      <c r="C89" s="16" t="s">
        <v>520</v>
      </c>
      <c r="D89" s="14"/>
      <c r="E89" s="17">
        <f ca="1">D89*$E$165/$D$165</f>
        <v>0</v>
      </c>
      <c r="F89" s="42"/>
    </row>
    <row r="90" spans="2:6">
      <c r="B90" s="13">
        <v>111</v>
      </c>
      <c r="C90" t="s">
        <v>521</v>
      </c>
      <c r="D90" s="14"/>
      <c r="E90" s="15"/>
      <c r="F90" s="42"/>
    </row>
    <row r="91" spans="2:6">
      <c r="B91" s="13">
        <v>112</v>
      </c>
      <c r="C91" t="s">
        <v>522</v>
      </c>
      <c r="D91" s="14"/>
      <c r="E91" s="15"/>
      <c r="F91" s="42"/>
    </row>
    <row r="92" spans="2:6">
      <c r="B92" s="13">
        <v>113</v>
      </c>
      <c r="C92" t="s">
        <v>523</v>
      </c>
      <c r="D92" s="14"/>
      <c r="E92" s="15"/>
      <c r="F92" s="42"/>
    </row>
    <row r="93" spans="2:6">
      <c r="B93" s="13">
        <v>114</v>
      </c>
      <c r="C93" t="s">
        <v>524</v>
      </c>
      <c r="D93" s="14"/>
      <c r="E93" s="15"/>
      <c r="F93" s="42"/>
    </row>
    <row r="94" spans="2:6">
      <c r="B94" s="13">
        <v>115</v>
      </c>
      <c r="C94" t="s">
        <v>525</v>
      </c>
      <c r="D94" s="14"/>
      <c r="E94" s="15"/>
      <c r="F94" s="42"/>
    </row>
    <row r="95" spans="2:6">
      <c r="B95" s="13">
        <v>117</v>
      </c>
      <c r="C95" t="s">
        <v>503</v>
      </c>
      <c r="D95" s="14"/>
      <c r="E95" s="15"/>
      <c r="F95" s="42"/>
    </row>
    <row r="96" spans="2:6">
      <c r="B96" s="13">
        <v>116</v>
      </c>
      <c r="C96" t="s">
        <v>526</v>
      </c>
      <c r="D96" s="14"/>
      <c r="E96" s="15"/>
      <c r="F96" s="42"/>
    </row>
    <row r="97" spans="2:6" ht="15">
      <c r="B97" s="13">
        <v>120</v>
      </c>
      <c r="C97" s="16" t="s">
        <v>527</v>
      </c>
      <c r="D97" s="14"/>
      <c r="E97" s="17">
        <f ca="1">D97*$E$165/$D$165</f>
        <v>0</v>
      </c>
      <c r="F97" s="42"/>
    </row>
    <row r="98" spans="2:6">
      <c r="B98" s="13">
        <v>121</v>
      </c>
      <c r="C98" t="s">
        <v>528</v>
      </c>
      <c r="D98" s="14"/>
      <c r="E98" s="15"/>
      <c r="F98" s="42"/>
    </row>
    <row r="99" spans="2:6">
      <c r="B99" s="13">
        <v>122</v>
      </c>
      <c r="C99" t="s">
        <v>529</v>
      </c>
      <c r="D99" s="14"/>
      <c r="E99" s="15"/>
      <c r="F99" s="42"/>
    </row>
    <row r="100" spans="2:6">
      <c r="B100" s="13">
        <v>123</v>
      </c>
      <c r="C100" t="s">
        <v>530</v>
      </c>
      <c r="D100" s="14"/>
      <c r="E100" s="15"/>
      <c r="F100" s="42"/>
    </row>
    <row r="101" spans="2:6" ht="15">
      <c r="B101" s="13">
        <v>130</v>
      </c>
      <c r="C101" s="16" t="s">
        <v>531</v>
      </c>
      <c r="D101" s="17">
        <v>0</v>
      </c>
      <c r="E101" s="17">
        <f ca="1">E104</f>
        <v>0</v>
      </c>
      <c r="F101" s="42"/>
    </row>
    <row r="102" spans="2:6">
      <c r="B102" s="13">
        <v>131</v>
      </c>
      <c r="C102" t="s">
        <v>532</v>
      </c>
      <c r="D102" s="14">
        <v>0</v>
      </c>
      <c r="E102" s="15"/>
      <c r="F102" s="42"/>
    </row>
    <row r="103" spans="2:6" ht="15">
      <c r="B103" s="13">
        <v>150</v>
      </c>
      <c r="C103" t="s">
        <v>533</v>
      </c>
      <c r="D103" s="17">
        <v>0</v>
      </c>
      <c r="E103" s="17">
        <f ca="1">E29+E39+E47+E67+E75+E87+E89+E97</f>
        <v>0</v>
      </c>
      <c r="F103" s="24">
        <f>F160</f>
        <v>0</v>
      </c>
    </row>
    <row r="104" spans="2:6" ht="15">
      <c r="B104" s="9" t="s">
        <v>534</v>
      </c>
      <c r="C104" t="s">
        <v>650</v>
      </c>
      <c r="D104" s="14">
        <v>0</v>
      </c>
      <c r="E104" s="14">
        <f ca="1">F104-E103</f>
        <v>0</v>
      </c>
      <c r="F104" s="17">
        <f ca="1">G245+F103*$E$165/$D$165</f>
        <v>0</v>
      </c>
    </row>
    <row r="105" spans="2:6">
      <c r="B105" t="s">
        <v>465</v>
      </c>
      <c r="C105" t="s">
        <v>466</v>
      </c>
      <c r="D105" s="14">
        <v>0</v>
      </c>
      <c r="E105" s="19"/>
      <c r="F105" s="42"/>
    </row>
    <row r="106" spans="2:6" ht="15">
      <c r="B106" s="13">
        <v>160</v>
      </c>
      <c r="C106" s="16" t="s">
        <v>535</v>
      </c>
      <c r="D106" s="22">
        <v>0</v>
      </c>
      <c r="E106" s="17">
        <f ca="1">D106*$E$165/$D$165</f>
        <v>0</v>
      </c>
      <c r="F106" s="42"/>
    </row>
    <row r="107" spans="2:6">
      <c r="B107" s="13">
        <v>162</v>
      </c>
      <c r="C107" s="16" t="s">
        <v>536</v>
      </c>
      <c r="D107" s="22">
        <f ca="1">-D228</f>
        <v>-18692.236000000001</v>
      </c>
      <c r="E107" s="22">
        <f ca="1">-E228</f>
        <v>19870.566262288514</v>
      </c>
      <c r="F107" s="42"/>
    </row>
    <row r="108" spans="2:6">
      <c r="B108" s="13">
        <v>11100</v>
      </c>
      <c r="C108" t="s">
        <v>537</v>
      </c>
      <c r="D108" s="14"/>
      <c r="E108" s="15"/>
      <c r="F108" s="42"/>
    </row>
    <row r="109" spans="2:6">
      <c r="B109" s="13">
        <v>20190</v>
      </c>
      <c r="C109" t="s">
        <v>538</v>
      </c>
      <c r="D109" s="14"/>
      <c r="E109" s="15"/>
      <c r="F109" s="42"/>
    </row>
    <row r="110" spans="2:6">
      <c r="B110" s="13">
        <v>20180</v>
      </c>
      <c r="C110" t="s">
        <v>539</v>
      </c>
      <c r="D110" s="14"/>
      <c r="E110" s="15"/>
      <c r="F110" s="42"/>
    </row>
    <row r="111" spans="2:6">
      <c r="B111" s="13">
        <v>20200</v>
      </c>
      <c r="C111" t="s">
        <v>540</v>
      </c>
      <c r="D111" s="14"/>
      <c r="E111" s="15"/>
      <c r="F111" s="42"/>
    </row>
    <row r="112" spans="2:6">
      <c r="B112" s="13">
        <v>164</v>
      </c>
      <c r="C112" t="s">
        <v>541</v>
      </c>
      <c r="D112" s="14"/>
      <c r="E112" s="15"/>
      <c r="F112" s="42"/>
    </row>
    <row r="113" spans="2:6">
      <c r="B113" s="13">
        <v>166</v>
      </c>
      <c r="C113" t="s">
        <v>542</v>
      </c>
      <c r="D113" s="14"/>
      <c r="E113" s="20"/>
      <c r="F113" s="42"/>
    </row>
    <row r="114" spans="2:6">
      <c r="B114" s="13">
        <v>163</v>
      </c>
      <c r="C114" t="s">
        <v>543</v>
      </c>
      <c r="D114" s="14"/>
      <c r="E114" s="20"/>
      <c r="F114" s="42"/>
    </row>
    <row r="115" spans="2:6">
      <c r="B115" s="13">
        <v>165</v>
      </c>
      <c r="C115" t="s">
        <v>544</v>
      </c>
      <c r="D115" s="14"/>
      <c r="E115" s="15"/>
      <c r="F115" s="42"/>
    </row>
    <row r="116" spans="2:6">
      <c r="B116" s="13">
        <v>167</v>
      </c>
      <c r="C116" t="s">
        <v>545</v>
      </c>
      <c r="D116" s="14"/>
      <c r="E116" s="20"/>
      <c r="F116" s="42"/>
    </row>
    <row r="117" spans="2:6" ht="15">
      <c r="B117" s="13">
        <v>169</v>
      </c>
      <c r="C117" t="s">
        <v>546</v>
      </c>
      <c r="D117" s="22">
        <v>0</v>
      </c>
      <c r="E117" s="17">
        <f ca="1">D117*$E$165/$D$165</f>
        <v>0</v>
      </c>
      <c r="F117" s="42"/>
    </row>
    <row r="118" spans="2:6" ht="15">
      <c r="B118" s="13">
        <v>171</v>
      </c>
      <c r="C118" t="s">
        <v>547</v>
      </c>
      <c r="D118" s="22">
        <v>0</v>
      </c>
      <c r="E118" s="17"/>
      <c r="F118" s="42"/>
    </row>
    <row r="119" spans="2:6" ht="15">
      <c r="B119" s="13">
        <v>172</v>
      </c>
      <c r="C119" s="16" t="s">
        <v>548</v>
      </c>
      <c r="D119" s="22">
        <f ca="1">((RANDBETWEEN(1,100)/10000)+1)*J52</f>
        <v>18692.236000000001</v>
      </c>
      <c r="E119" s="17"/>
      <c r="F119" s="42"/>
    </row>
    <row r="120" spans="2:6">
      <c r="B120" s="13">
        <v>20340</v>
      </c>
      <c r="C120" t="s">
        <v>549</v>
      </c>
      <c r="D120" s="14"/>
      <c r="E120" s="20"/>
      <c r="F120" s="42"/>
    </row>
    <row r="121" spans="2:6">
      <c r="B121" s="13">
        <v>20350</v>
      </c>
      <c r="C121" t="s">
        <v>550</v>
      </c>
      <c r="D121" s="14"/>
      <c r="E121" s="15"/>
      <c r="F121" s="42"/>
    </row>
    <row r="122" spans="2:6" ht="15">
      <c r="B122" s="13">
        <v>170</v>
      </c>
      <c r="C122" s="16" t="s">
        <v>551</v>
      </c>
      <c r="D122" s="22">
        <v>0</v>
      </c>
      <c r="E122" s="17">
        <f ca="1">D122*$E$165/$D$165</f>
        <v>0</v>
      </c>
      <c r="F122" s="42"/>
    </row>
    <row r="123" spans="2:6">
      <c r="B123" s="13">
        <v>173</v>
      </c>
      <c r="C123" t="s">
        <v>552</v>
      </c>
      <c r="D123" s="14"/>
      <c r="E123" s="15"/>
      <c r="F123" s="42"/>
    </row>
    <row r="124" spans="2:6">
      <c r="B124" s="13">
        <v>175</v>
      </c>
      <c r="C124" t="s">
        <v>553</v>
      </c>
      <c r="D124" s="14"/>
      <c r="E124" s="15"/>
      <c r="F124" s="42"/>
    </row>
    <row r="125" spans="2:6">
      <c r="B125" s="13">
        <v>12100</v>
      </c>
      <c r="C125" t="s">
        <v>554</v>
      </c>
      <c r="D125" s="14"/>
      <c r="E125" s="15"/>
      <c r="F125" s="42"/>
    </row>
    <row r="126" spans="2:6">
      <c r="B126" s="13">
        <v>174</v>
      </c>
      <c r="C126" t="s">
        <v>555</v>
      </c>
      <c r="D126" s="14"/>
      <c r="E126" s="15"/>
      <c r="F126" s="42"/>
    </row>
    <row r="127" spans="2:6" ht="15">
      <c r="B127" s="13">
        <v>180</v>
      </c>
      <c r="C127" s="16" t="s">
        <v>556</v>
      </c>
      <c r="D127" s="22">
        <v>0</v>
      </c>
      <c r="E127" s="17">
        <f ca="1">D127*$E$165/$D$165</f>
        <v>0</v>
      </c>
      <c r="F127" s="42"/>
    </row>
    <row r="128" spans="2:6">
      <c r="B128" s="13">
        <v>190</v>
      </c>
      <c r="C128" t="s">
        <v>557</v>
      </c>
      <c r="D128" s="14"/>
      <c r="E128" s="15"/>
      <c r="F128" s="42"/>
    </row>
    <row r="129" spans="2:6">
      <c r="B129" s="13">
        <v>211</v>
      </c>
      <c r="C129" t="s">
        <v>512</v>
      </c>
      <c r="D129" s="14"/>
      <c r="E129" s="15"/>
      <c r="F129" s="42"/>
    </row>
    <row r="130" spans="2:6">
      <c r="B130" s="13">
        <v>191</v>
      </c>
      <c r="C130" t="s">
        <v>558</v>
      </c>
      <c r="D130" s="14"/>
      <c r="E130" s="15"/>
      <c r="F130" s="42"/>
    </row>
    <row r="131" spans="2:6">
      <c r="B131" s="13">
        <v>181</v>
      </c>
      <c r="C131" t="s">
        <v>512</v>
      </c>
      <c r="D131" s="14"/>
      <c r="E131" s="15"/>
      <c r="F131" s="42"/>
    </row>
    <row r="132" spans="2:6">
      <c r="B132" s="13">
        <v>192</v>
      </c>
      <c r="C132" t="s">
        <v>559</v>
      </c>
      <c r="D132" s="14"/>
      <c r="E132" s="15"/>
      <c r="F132" s="42"/>
    </row>
    <row r="133" spans="2:6">
      <c r="B133" s="13">
        <v>182</v>
      </c>
      <c r="C133" t="s">
        <v>512</v>
      </c>
      <c r="D133" s="14"/>
      <c r="E133" s="15"/>
      <c r="F133" s="42"/>
    </row>
    <row r="134" spans="2:6">
      <c r="B134" s="13">
        <v>11400</v>
      </c>
      <c r="C134" t="s">
        <v>560</v>
      </c>
      <c r="D134" s="14"/>
      <c r="E134" s="15"/>
      <c r="F134" s="42"/>
    </row>
    <row r="135" spans="2:6">
      <c r="B135" s="13">
        <v>11450</v>
      </c>
      <c r="C135" t="s">
        <v>512</v>
      </c>
      <c r="D135" s="14"/>
      <c r="E135" s="15"/>
      <c r="F135" s="42"/>
    </row>
    <row r="136" spans="2:6" ht="15">
      <c r="B136" s="13">
        <v>193</v>
      </c>
      <c r="C136" s="16" t="s">
        <v>561</v>
      </c>
      <c r="D136" s="22">
        <v>0</v>
      </c>
      <c r="E136" s="17">
        <f ca="1">D136*$E$165/$D$165</f>
        <v>0</v>
      </c>
      <c r="F136" s="42"/>
    </row>
    <row r="137" spans="2:6" ht="15">
      <c r="B137" s="13">
        <v>210</v>
      </c>
      <c r="C137" s="16" t="s">
        <v>512</v>
      </c>
      <c r="D137" s="22">
        <v>0</v>
      </c>
      <c r="E137" s="17">
        <f ca="1">D137*$E$165/$D$165</f>
        <v>0</v>
      </c>
      <c r="F137" s="42"/>
    </row>
    <row r="138" spans="2:6">
      <c r="B138" s="13">
        <v>194</v>
      </c>
      <c r="C138" t="s">
        <v>562</v>
      </c>
      <c r="D138" s="14"/>
      <c r="E138" s="15"/>
      <c r="F138" s="42"/>
    </row>
    <row r="139" spans="2:6">
      <c r="B139" s="13">
        <v>184</v>
      </c>
      <c r="C139" t="s">
        <v>512</v>
      </c>
      <c r="D139" s="14"/>
      <c r="E139" s="15"/>
      <c r="F139" s="42"/>
    </row>
    <row r="140" spans="2:6" ht="15">
      <c r="B140" s="13">
        <v>215</v>
      </c>
      <c r="C140" t="s">
        <v>563</v>
      </c>
      <c r="D140" s="17">
        <v>0</v>
      </c>
      <c r="E140" s="17">
        <v>0</v>
      </c>
      <c r="F140" s="42"/>
    </row>
    <row r="141" spans="2:6">
      <c r="B141" s="13">
        <v>185</v>
      </c>
      <c r="C141" t="s">
        <v>512</v>
      </c>
      <c r="D141" s="14"/>
      <c r="E141" s="15"/>
      <c r="F141" s="42"/>
    </row>
    <row r="142" spans="2:6" ht="15">
      <c r="B142" s="13">
        <v>195</v>
      </c>
      <c r="C142" s="16" t="s">
        <v>564</v>
      </c>
      <c r="D142" s="22">
        <v>0</v>
      </c>
      <c r="E142" s="17">
        <f ca="1">D142*$E$165/$D$165</f>
        <v>0</v>
      </c>
      <c r="F142" s="42"/>
    </row>
    <row r="143" spans="2:6">
      <c r="B143" s="13">
        <v>186</v>
      </c>
      <c r="C143" t="s">
        <v>512</v>
      </c>
      <c r="D143" s="14"/>
      <c r="E143" s="15"/>
      <c r="F143" s="42"/>
    </row>
    <row r="144" spans="2:6">
      <c r="B144" s="13">
        <v>196</v>
      </c>
      <c r="C144" t="s">
        <v>565</v>
      </c>
      <c r="D144" s="14"/>
      <c r="E144" s="15"/>
      <c r="F144" s="42"/>
    </row>
    <row r="145" spans="2:7">
      <c r="B145" s="13">
        <v>187</v>
      </c>
      <c r="C145" t="s">
        <v>512</v>
      </c>
      <c r="D145" s="14"/>
      <c r="E145" s="15"/>
      <c r="F145" s="42"/>
    </row>
    <row r="146" spans="2:7">
      <c r="B146" s="13">
        <v>197</v>
      </c>
      <c r="C146" t="s">
        <v>566</v>
      </c>
      <c r="D146" s="14"/>
      <c r="E146" s="15"/>
      <c r="F146" s="42"/>
    </row>
    <row r="147" spans="2:7">
      <c r="B147" s="13">
        <v>188</v>
      </c>
      <c r="C147" t="s">
        <v>512</v>
      </c>
      <c r="D147" s="14"/>
      <c r="E147" s="15"/>
      <c r="F147" s="42"/>
    </row>
    <row r="148" spans="2:7">
      <c r="B148" s="13">
        <v>198</v>
      </c>
      <c r="C148" t="s">
        <v>567</v>
      </c>
      <c r="D148" s="14"/>
      <c r="E148" s="18"/>
      <c r="F148" s="42"/>
    </row>
    <row r="149" spans="2:7">
      <c r="B149" s="13">
        <v>189</v>
      </c>
      <c r="C149" t="s">
        <v>512</v>
      </c>
      <c r="D149" s="14"/>
      <c r="E149" s="15"/>
      <c r="F149" s="42"/>
    </row>
    <row r="150" spans="2:7">
      <c r="B150" s="13">
        <v>199</v>
      </c>
      <c r="C150" t="s">
        <v>568</v>
      </c>
      <c r="D150" s="14"/>
      <c r="E150" s="15"/>
      <c r="F150" s="42"/>
    </row>
    <row r="151" spans="2:7">
      <c r="B151" s="13">
        <v>204</v>
      </c>
      <c r="C151" t="s">
        <v>512</v>
      </c>
      <c r="D151" s="14"/>
      <c r="E151" s="15"/>
      <c r="F151" s="42"/>
    </row>
    <row r="152" spans="2:7">
      <c r="B152" s="13">
        <v>201</v>
      </c>
      <c r="C152" t="s">
        <v>569</v>
      </c>
      <c r="D152" s="14"/>
      <c r="E152" s="18"/>
      <c r="F152" s="42"/>
    </row>
    <row r="153" spans="2:7">
      <c r="B153" s="13">
        <v>205</v>
      </c>
      <c r="C153" t="s">
        <v>512</v>
      </c>
      <c r="D153" s="14"/>
      <c r="E153" s="15"/>
      <c r="F153" s="42"/>
    </row>
    <row r="154" spans="2:7">
      <c r="B154" s="13">
        <v>202</v>
      </c>
      <c r="C154" t="s">
        <v>570</v>
      </c>
      <c r="D154" s="14"/>
      <c r="E154" s="18"/>
      <c r="F154" s="42"/>
    </row>
    <row r="155" spans="2:7">
      <c r="B155" s="13">
        <v>206</v>
      </c>
      <c r="C155" t="s">
        <v>512</v>
      </c>
      <c r="D155" s="14"/>
      <c r="E155" s="15"/>
      <c r="F155" s="42"/>
    </row>
    <row r="156" spans="2:7" ht="15">
      <c r="B156" s="13">
        <v>203</v>
      </c>
      <c r="C156" s="16" t="s">
        <v>571</v>
      </c>
      <c r="D156" s="22">
        <v>0</v>
      </c>
      <c r="E156" s="17">
        <f ca="1">D156*$E$165/$D$165</f>
        <v>0</v>
      </c>
      <c r="F156" s="42"/>
    </row>
    <row r="157" spans="2:7">
      <c r="B157" s="13">
        <v>207</v>
      </c>
      <c r="C157" t="s">
        <v>512</v>
      </c>
      <c r="D157" s="14"/>
      <c r="E157" s="15"/>
      <c r="F157" s="42"/>
    </row>
    <row r="158" spans="2:7" ht="15">
      <c r="B158" s="13">
        <v>220</v>
      </c>
      <c r="C158" s="16" t="s">
        <v>572</v>
      </c>
      <c r="D158" s="22">
        <v>0</v>
      </c>
      <c r="E158" s="17">
        <f ca="1">D158*$E$165/$D$165</f>
        <v>0</v>
      </c>
      <c r="F158" s="42"/>
    </row>
    <row r="159" spans="2:7">
      <c r="B159" s="13">
        <v>221</v>
      </c>
      <c r="C159" t="s">
        <v>573</v>
      </c>
      <c r="D159" s="14"/>
      <c r="E159" s="15"/>
      <c r="F159" s="42"/>
    </row>
    <row r="160" spans="2:7" ht="15">
      <c r="B160" s="13">
        <v>240</v>
      </c>
      <c r="C160" t="s">
        <v>574</v>
      </c>
      <c r="D160" s="24">
        <f ca="1">D107+D117+D118+D119+D122+D127+D136+D142+D156+D158</f>
        <v>0</v>
      </c>
      <c r="E160" s="24">
        <f ca="1">E107+E117+E118+E119+E122+E127+E136+E142+E156+E158</f>
        <v>19870.566262288514</v>
      </c>
      <c r="F160" s="22"/>
      <c r="G160" s="17">
        <f ca="1">F160*$E$165/$D$165</f>
        <v>0</v>
      </c>
    </row>
    <row r="161" spans="2:7">
      <c r="B161" s="13">
        <v>250</v>
      </c>
      <c r="C161" t="s">
        <v>575</v>
      </c>
      <c r="F161" s="14">
        <f ca="1">F160-D160</f>
        <v>0</v>
      </c>
      <c r="G161" s="14">
        <f ca="1">G160-E160</f>
        <v>-19870.566262288514</v>
      </c>
    </row>
    <row r="162" spans="2:7">
      <c r="B162" s="9" t="s">
        <v>576</v>
      </c>
      <c r="F162" s="20" t="s">
        <v>651</v>
      </c>
    </row>
    <row r="163" spans="2:7">
      <c r="B163" t="s">
        <v>465</v>
      </c>
      <c r="C163" t="s">
        <v>466</v>
      </c>
      <c r="D163" s="14"/>
      <c r="E163" s="19"/>
      <c r="F163" s="42"/>
    </row>
    <row r="164" spans="2:7">
      <c r="B164" s="13">
        <v>270</v>
      </c>
      <c r="C164" t="s">
        <v>577</v>
      </c>
      <c r="D164" s="14"/>
      <c r="E164" s="20"/>
      <c r="F164" s="42"/>
    </row>
    <row r="165" spans="2:7">
      <c r="B165" s="13">
        <v>280</v>
      </c>
      <c r="C165" s="16" t="s">
        <v>578</v>
      </c>
      <c r="D165" s="22">
        <f ca="1">((RANDBETWEEN(1,100)/10000)+1)*(J27+J29+J28)</f>
        <v>64572.136999999995</v>
      </c>
      <c r="E165" s="14">
        <f>K21</f>
        <v>39021</v>
      </c>
      <c r="F165" s="42"/>
    </row>
    <row r="166" spans="2:7">
      <c r="B166" s="13">
        <v>11500</v>
      </c>
      <c r="C166" t="s">
        <v>579</v>
      </c>
      <c r="D166" s="18"/>
      <c r="E166" s="18"/>
      <c r="F166" s="42"/>
    </row>
    <row r="167" spans="2:7" ht="15">
      <c r="B167" s="13">
        <v>290</v>
      </c>
      <c r="C167" t="s">
        <v>580</v>
      </c>
      <c r="D167" s="22">
        <f ca="1">((RANDBETWEEN(1,100)/10000)+1)*J38</f>
        <v>-3964.3771999999999</v>
      </c>
      <c r="E167" s="17">
        <f ca="1">D167*$E$165/$D$165</f>
        <v>-2395.6766789551971</v>
      </c>
      <c r="F167" s="42"/>
    </row>
    <row r="168" spans="2:7">
      <c r="B168" s="13">
        <v>285</v>
      </c>
      <c r="C168" t="s">
        <v>581</v>
      </c>
      <c r="D168" s="14"/>
      <c r="E168" s="15"/>
      <c r="F168" s="42"/>
    </row>
    <row r="169" spans="2:7">
      <c r="B169" s="13">
        <v>282</v>
      </c>
      <c r="C169" t="s">
        <v>582</v>
      </c>
      <c r="D169" s="14"/>
      <c r="E169" s="15"/>
      <c r="F169" s="42"/>
    </row>
    <row r="170" spans="2:7" ht="15">
      <c r="B170" s="13">
        <v>300</v>
      </c>
      <c r="C170" t="s">
        <v>583</v>
      </c>
      <c r="D170" s="22">
        <f ca="1">((RANDBETWEEN(1,100)/10000)+1)*J28</f>
        <v>0</v>
      </c>
      <c r="E170" s="17">
        <f ca="1">D170*$E$165/$D$165</f>
        <v>0</v>
      </c>
      <c r="F170" s="42"/>
      <c r="G170" s="24"/>
    </row>
    <row r="171" spans="2:7">
      <c r="B171" s="13">
        <v>11000</v>
      </c>
      <c r="C171" t="s">
        <v>584</v>
      </c>
      <c r="D171" s="14"/>
      <c r="E171" s="15"/>
      <c r="F171" s="42"/>
    </row>
    <row r="172" spans="2:7">
      <c r="B172" s="13">
        <v>310</v>
      </c>
      <c r="C172" t="s">
        <v>585</v>
      </c>
      <c r="D172" s="14"/>
      <c r="E172" s="20"/>
      <c r="F172" s="42"/>
    </row>
    <row r="173" spans="2:7" ht="15">
      <c r="B173" s="13">
        <v>320</v>
      </c>
      <c r="C173" s="16" t="s">
        <v>586</v>
      </c>
      <c r="D173" s="22">
        <f ca="1">((RANDBETWEEN(1,100)/10000)+1)*J39</f>
        <v>23597.688800000004</v>
      </c>
      <c r="E173" s="17">
        <f ca="1">$K$22*D173/($D$173+$D$174+$D$175)</f>
        <v>34822.400987213099</v>
      </c>
      <c r="F173" s="42"/>
    </row>
    <row r="174" spans="2:7" ht="15">
      <c r="B174" s="13">
        <v>302</v>
      </c>
      <c r="C174" t="s">
        <v>587</v>
      </c>
      <c r="D174" s="17">
        <f ca="1">2*((RANDBETWEEN(1,100)/10000)+1)*J62/3</f>
        <v>6484.1343333333343</v>
      </c>
      <c r="E174" s="17">
        <f ca="1">$K$22*D174/($D$173+$D$174+$D$175)</f>
        <v>9568.4423895906712</v>
      </c>
      <c r="F174" s="42"/>
    </row>
    <row r="175" spans="2:7" ht="15">
      <c r="B175" s="13">
        <v>304</v>
      </c>
      <c r="C175" t="s">
        <v>588</v>
      </c>
      <c r="D175" s="17">
        <f ca="1">1*((RANDBETWEEN(1,100)/10000)+1)*J62/3</f>
        <v>3256.2542333333331</v>
      </c>
      <c r="E175" s="17">
        <f ca="1">$K$22*D175/($D$173+$D$174+$D$175)</f>
        <v>4805.1566231962288</v>
      </c>
      <c r="F175" s="42"/>
    </row>
    <row r="176" spans="2:7" ht="15">
      <c r="B176" s="13">
        <v>370</v>
      </c>
      <c r="C176" t="s">
        <v>589</v>
      </c>
      <c r="D176" s="22">
        <f ca="1">((RANDBETWEEN(1,100)/10000)+1)*J40</f>
        <v>8867.9984999999997</v>
      </c>
      <c r="E176" s="17">
        <f ca="1">D176</f>
        <v>8867.9984999999997</v>
      </c>
      <c r="F176" s="42"/>
    </row>
    <row r="177" spans="2:7">
      <c r="B177" s="13">
        <v>371</v>
      </c>
      <c r="C177" t="s">
        <v>590</v>
      </c>
      <c r="D177" s="24">
        <f ca="1">D176</f>
        <v>8867.9984999999997</v>
      </c>
      <c r="E177" s="24">
        <f ca="1">E176</f>
        <v>8867.9984999999997</v>
      </c>
      <c r="F177" s="42"/>
      <c r="G177" s="21"/>
    </row>
    <row r="178" spans="2:7">
      <c r="B178" s="13">
        <v>372</v>
      </c>
      <c r="C178" t="s">
        <v>591</v>
      </c>
      <c r="D178" s="14"/>
      <c r="E178" s="15"/>
      <c r="F178" s="42"/>
    </row>
    <row r="179" spans="2:7">
      <c r="B179" s="13">
        <v>11600</v>
      </c>
      <c r="C179" t="s">
        <v>592</v>
      </c>
      <c r="D179" s="14"/>
      <c r="E179" s="15"/>
      <c r="F179" s="42"/>
    </row>
    <row r="180" spans="2:7">
      <c r="B180" s="13">
        <v>375</v>
      </c>
      <c r="C180" t="s">
        <v>593</v>
      </c>
      <c r="D180" s="14"/>
      <c r="E180" s="15"/>
      <c r="F180" s="42"/>
    </row>
    <row r="181" spans="2:7">
      <c r="B181" s="13">
        <v>373</v>
      </c>
      <c r="C181" t="s">
        <v>594</v>
      </c>
      <c r="D181" s="14"/>
      <c r="E181" s="15"/>
      <c r="F181" s="42"/>
    </row>
    <row r="182" spans="2:7">
      <c r="B182" s="13">
        <v>374</v>
      </c>
      <c r="C182" t="s">
        <v>595</v>
      </c>
      <c r="E182" s="15"/>
      <c r="F182" s="42"/>
    </row>
    <row r="183" spans="2:7" ht="15">
      <c r="B183" s="13">
        <v>390</v>
      </c>
      <c r="C183" t="s">
        <v>596</v>
      </c>
      <c r="D183" s="22">
        <f ca="1">((RANDBETWEEN(1,100)/10000)+1)*J42</f>
        <v>0</v>
      </c>
      <c r="E183" s="17">
        <f ca="1">D183</f>
        <v>0</v>
      </c>
      <c r="F183" s="42"/>
    </row>
    <row r="184" spans="2:7">
      <c r="B184" s="13">
        <v>11700</v>
      </c>
      <c r="C184" t="s">
        <v>597</v>
      </c>
      <c r="D184" s="14"/>
      <c r="E184" s="15"/>
      <c r="F184" s="42"/>
    </row>
    <row r="185" spans="2:7">
      <c r="B185" s="13">
        <v>392</v>
      </c>
      <c r="C185" t="s">
        <v>598</v>
      </c>
      <c r="D185" s="14"/>
      <c r="E185" s="15"/>
      <c r="F185" s="42"/>
    </row>
    <row r="186" spans="2:7">
      <c r="B186" s="13">
        <v>394</v>
      </c>
      <c r="C186" t="s">
        <v>599</v>
      </c>
      <c r="D186" s="14"/>
      <c r="E186" s="15"/>
      <c r="F186" s="42"/>
    </row>
    <row r="187" spans="2:7">
      <c r="B187" s="13">
        <v>395</v>
      </c>
      <c r="C187" t="s">
        <v>600</v>
      </c>
      <c r="D187" s="14"/>
      <c r="E187" s="15"/>
      <c r="F187" s="42"/>
    </row>
    <row r="188" spans="2:7">
      <c r="B188" s="13">
        <v>396</v>
      </c>
      <c r="C188" t="s">
        <v>601</v>
      </c>
      <c r="D188" s="14"/>
      <c r="E188" s="15"/>
      <c r="F188" s="42"/>
    </row>
    <row r="189" spans="2:7">
      <c r="B189" s="13">
        <v>330</v>
      </c>
      <c r="C189" t="s">
        <v>602</v>
      </c>
      <c r="D189" s="14"/>
      <c r="E189" s="20"/>
      <c r="F189" s="42"/>
    </row>
    <row r="190" spans="2:7">
      <c r="B190" s="13">
        <v>342</v>
      </c>
      <c r="C190" t="s">
        <v>603</v>
      </c>
      <c r="D190" s="14"/>
      <c r="E190" s="20"/>
      <c r="F190" s="42"/>
    </row>
    <row r="191" spans="2:7">
      <c r="B191" s="13">
        <v>344</v>
      </c>
      <c r="C191" t="s">
        <v>604</v>
      </c>
      <c r="D191" s="14"/>
      <c r="E191" s="15"/>
      <c r="F191" s="42"/>
    </row>
    <row r="192" spans="2:7">
      <c r="B192" s="13">
        <v>346</v>
      </c>
      <c r="C192" t="s">
        <v>605</v>
      </c>
      <c r="D192" s="14"/>
      <c r="E192" s="20"/>
      <c r="F192" s="42"/>
    </row>
    <row r="193" spans="2:6" ht="15">
      <c r="B193" s="13">
        <v>422</v>
      </c>
      <c r="C193" t="s">
        <v>606</v>
      </c>
      <c r="D193" s="17"/>
      <c r="E193" s="17"/>
      <c r="F193" s="42"/>
    </row>
    <row r="194" spans="2:6">
      <c r="B194" s="13">
        <v>15</v>
      </c>
      <c r="C194" t="s">
        <v>607</v>
      </c>
      <c r="D194" s="14"/>
      <c r="E194" s="15"/>
      <c r="F194" s="42"/>
    </row>
    <row r="195" spans="2:6">
      <c r="B195" s="13">
        <v>17</v>
      </c>
      <c r="C195" t="s">
        <v>608</v>
      </c>
      <c r="D195" s="14"/>
      <c r="E195" s="15"/>
      <c r="F195" s="42"/>
    </row>
    <row r="196" spans="2:6">
      <c r="B196" s="13">
        <v>16</v>
      </c>
      <c r="C196" t="s">
        <v>609</v>
      </c>
      <c r="E196" s="15"/>
      <c r="F196" s="42"/>
    </row>
    <row r="197" spans="2:6">
      <c r="B197" s="13">
        <v>311</v>
      </c>
      <c r="C197" t="s">
        <v>610</v>
      </c>
      <c r="D197" s="14"/>
      <c r="E197" s="15"/>
      <c r="F197" s="42"/>
    </row>
    <row r="198" spans="2:6">
      <c r="B198" s="13">
        <v>312</v>
      </c>
      <c r="C198" t="s">
        <v>608</v>
      </c>
      <c r="D198" s="14"/>
      <c r="E198" s="15"/>
      <c r="F198" s="42"/>
    </row>
    <row r="199" spans="2:6">
      <c r="B199" s="13">
        <v>11800</v>
      </c>
      <c r="C199" t="s">
        <v>611</v>
      </c>
      <c r="D199" s="14"/>
      <c r="E199" s="15"/>
      <c r="F199" s="42"/>
    </row>
    <row r="200" spans="2:6">
      <c r="B200" s="13">
        <v>313</v>
      </c>
      <c r="C200" t="s">
        <v>612</v>
      </c>
      <c r="D200" s="14"/>
      <c r="E200" s="15"/>
      <c r="F200" s="42"/>
    </row>
    <row r="201" spans="2:6">
      <c r="B201" s="13">
        <v>314</v>
      </c>
      <c r="C201" t="s">
        <v>613</v>
      </c>
      <c r="D201" s="14"/>
      <c r="E201" s="15"/>
      <c r="F201" s="42"/>
    </row>
    <row r="202" spans="2:6">
      <c r="B202" s="13">
        <v>315</v>
      </c>
      <c r="C202" t="s">
        <v>614</v>
      </c>
      <c r="D202" s="14"/>
      <c r="E202" s="15"/>
      <c r="F202" s="42"/>
    </row>
    <row r="203" spans="2:6">
      <c r="B203" s="13">
        <v>316</v>
      </c>
      <c r="C203" t="s">
        <v>608</v>
      </c>
      <c r="D203" s="14"/>
      <c r="E203" s="15"/>
      <c r="F203" s="42"/>
    </row>
    <row r="204" spans="2:6">
      <c r="B204" s="13">
        <v>420</v>
      </c>
      <c r="C204" t="s">
        <v>615</v>
      </c>
      <c r="D204" s="14">
        <f ca="1">((RANDBETWEEN(1,100)/10000)+1)*D136*0.068</f>
        <v>0</v>
      </c>
      <c r="E204" s="14">
        <f ca="1">((RANDBETWEEN(1,100)/10000)+1)*E136*0.068</f>
        <v>0</v>
      </c>
      <c r="F204" s="42"/>
    </row>
    <row r="205" spans="2:6">
      <c r="B205" s="13">
        <v>421</v>
      </c>
      <c r="C205" t="s">
        <v>608</v>
      </c>
      <c r="D205" s="14"/>
      <c r="E205" s="15"/>
      <c r="F205" s="42"/>
    </row>
    <row r="206" spans="2:6">
      <c r="B206" s="13">
        <v>11900</v>
      </c>
      <c r="C206" t="s">
        <v>616</v>
      </c>
      <c r="D206" s="14"/>
      <c r="E206" s="15"/>
      <c r="F206" s="42"/>
    </row>
    <row r="207" spans="2:6">
      <c r="B207" s="13">
        <v>430</v>
      </c>
      <c r="C207" t="s">
        <v>617</v>
      </c>
      <c r="D207" s="14"/>
      <c r="E207" s="20"/>
      <c r="F207" s="42"/>
    </row>
    <row r="208" spans="2:6">
      <c r="B208" s="13">
        <v>431</v>
      </c>
      <c r="C208" t="s">
        <v>618</v>
      </c>
      <c r="D208" s="14"/>
      <c r="E208" s="15"/>
      <c r="F208" s="42"/>
    </row>
    <row r="209" spans="2:7">
      <c r="B209" s="13">
        <v>432</v>
      </c>
      <c r="C209" t="s">
        <v>619</v>
      </c>
      <c r="D209" s="14"/>
      <c r="E209" s="15"/>
      <c r="F209" s="42"/>
    </row>
    <row r="210" spans="2:7">
      <c r="B210" s="13">
        <v>433</v>
      </c>
      <c r="C210" t="s">
        <v>620</v>
      </c>
      <c r="D210" s="14"/>
      <c r="E210" s="15"/>
      <c r="F210" s="42"/>
    </row>
    <row r="211" spans="2:7">
      <c r="B211" s="13">
        <v>434</v>
      </c>
      <c r="C211" t="s">
        <v>621</v>
      </c>
      <c r="D211" s="14"/>
      <c r="E211" s="15"/>
      <c r="F211" s="42"/>
    </row>
    <row r="212" spans="2:7">
      <c r="B212" s="13">
        <v>435</v>
      </c>
      <c r="C212" t="s">
        <v>622</v>
      </c>
      <c r="D212" s="14"/>
      <c r="E212" s="15"/>
      <c r="F212" s="42"/>
    </row>
    <row r="213" spans="2:7">
      <c r="B213" s="13">
        <v>436</v>
      </c>
      <c r="C213" t="s">
        <v>623</v>
      </c>
      <c r="D213" s="14"/>
      <c r="E213" s="15"/>
      <c r="F213" s="42"/>
    </row>
    <row r="214" spans="2:7">
      <c r="B214" s="13">
        <v>437</v>
      </c>
      <c r="C214" t="s">
        <v>624</v>
      </c>
      <c r="D214" s="14"/>
      <c r="E214" s="15"/>
      <c r="F214" s="42"/>
    </row>
    <row r="215" spans="2:7">
      <c r="B215" s="13">
        <v>438</v>
      </c>
      <c r="C215" t="s">
        <v>625</v>
      </c>
      <c r="D215" s="14"/>
      <c r="E215" s="15"/>
      <c r="F215" s="42"/>
    </row>
    <row r="216" spans="2:7" ht="15">
      <c r="B216" s="13">
        <v>450</v>
      </c>
      <c r="C216" t="s">
        <v>626</v>
      </c>
      <c r="D216" s="17">
        <f ca="1">D217+D219</f>
        <v>3519.1589166666818</v>
      </c>
      <c r="E216" s="17">
        <f ca="1">D216</f>
        <v>3519.1589166666818</v>
      </c>
      <c r="F216" s="42"/>
    </row>
    <row r="217" spans="2:7" ht="15">
      <c r="B217" s="13">
        <v>451</v>
      </c>
      <c r="C217" s="16" t="s">
        <v>627</v>
      </c>
      <c r="D217" s="22">
        <f ca="1">D119-D232</f>
        <v>3519.1589166666818</v>
      </c>
      <c r="E217" s="17">
        <f ca="1">D217</f>
        <v>3519.1589166666818</v>
      </c>
      <c r="F217" s="42"/>
      <c r="G217" s="16"/>
    </row>
    <row r="218" spans="2:7">
      <c r="B218" s="13">
        <v>452</v>
      </c>
      <c r="C218" t="s">
        <v>628</v>
      </c>
      <c r="D218" s="14"/>
      <c r="E218" s="15"/>
      <c r="F218" s="42"/>
    </row>
    <row r="219" spans="2:7" ht="15">
      <c r="B219" s="13">
        <v>453</v>
      </c>
      <c r="C219" s="16" t="s">
        <v>629</v>
      </c>
      <c r="D219" s="22"/>
      <c r="E219" s="17">
        <f>D219</f>
        <v>0</v>
      </c>
      <c r="F219" s="42"/>
      <c r="G219" s="16"/>
    </row>
    <row r="220" spans="2:7">
      <c r="B220" s="13">
        <v>454</v>
      </c>
      <c r="C220" t="s">
        <v>630</v>
      </c>
      <c r="D220" s="14"/>
      <c r="E220" s="15"/>
      <c r="F220" s="42"/>
    </row>
    <row r="221" spans="2:7">
      <c r="B221" s="13">
        <v>455</v>
      </c>
      <c r="C221" t="s">
        <v>631</v>
      </c>
      <c r="D221" s="14"/>
      <c r="E221" s="15"/>
      <c r="F221" s="42"/>
    </row>
    <row r="222" spans="2:7">
      <c r="B222" s="13">
        <v>460</v>
      </c>
      <c r="C222" t="s">
        <v>632</v>
      </c>
      <c r="D222" s="14">
        <v>0</v>
      </c>
      <c r="E222" s="15"/>
      <c r="F222" s="42"/>
    </row>
    <row r="223" spans="2:7" ht="15">
      <c r="B223" s="13">
        <v>465</v>
      </c>
      <c r="C223" t="s">
        <v>633</v>
      </c>
      <c r="D223" s="17">
        <f ca="1">0.05*D165</f>
        <v>3228.6068500000001</v>
      </c>
      <c r="E223" s="17">
        <f>0.05*E165</f>
        <v>1951.0500000000002</v>
      </c>
      <c r="F223" s="42"/>
    </row>
    <row r="224" spans="2:7">
      <c r="B224" s="13">
        <v>12200</v>
      </c>
      <c r="C224" t="s">
        <v>634</v>
      </c>
      <c r="D224" s="14">
        <v>0</v>
      </c>
      <c r="E224" s="15"/>
      <c r="F224" s="42"/>
    </row>
    <row r="225" spans="2:6">
      <c r="B225" s="13">
        <v>12300</v>
      </c>
      <c r="C225" t="s">
        <v>635</v>
      </c>
      <c r="D225" s="14">
        <v>0</v>
      </c>
      <c r="E225" s="15"/>
      <c r="F225" s="42"/>
    </row>
    <row r="226" spans="2:6">
      <c r="B226" s="13">
        <v>12400</v>
      </c>
      <c r="C226" t="s">
        <v>636</v>
      </c>
      <c r="D226" s="14">
        <v>0</v>
      </c>
      <c r="E226" s="15"/>
      <c r="F226" s="42"/>
    </row>
    <row r="227" spans="2:6">
      <c r="B227" s="13">
        <v>20970</v>
      </c>
      <c r="C227" t="s">
        <v>637</v>
      </c>
      <c r="D227" s="14"/>
      <c r="E227" s="15"/>
      <c r="F227" s="42"/>
    </row>
    <row r="228" spans="2:6" ht="15">
      <c r="B228" s="13">
        <v>477</v>
      </c>
      <c r="C228" t="s">
        <v>638</v>
      </c>
      <c r="D228" s="17">
        <f ca="1">D165+D167+D170-D173-D176-D174-D175-D183+D216-D223</f>
        <v>18692.236000000001</v>
      </c>
      <c r="E228" s="17">
        <f ca="1">E165+E167+E170-E173-E176-E174-E175-E183+E216-E223-E204</f>
        <v>-19870.566262288514</v>
      </c>
      <c r="F228" s="42"/>
    </row>
    <row r="229" spans="2:6">
      <c r="B229" s="13">
        <v>555555</v>
      </c>
      <c r="C229" t="s">
        <v>639</v>
      </c>
      <c r="D229" s="21">
        <f ca="1">D234-D235</f>
        <v>0</v>
      </c>
      <c r="E229" s="21">
        <f ca="1">E234-E235</f>
        <v>-19870.566262288514</v>
      </c>
      <c r="F229" s="42"/>
    </row>
    <row r="230" spans="2:6">
      <c r="F230" s="42"/>
    </row>
    <row r="231" spans="2:6">
      <c r="C231" t="s">
        <v>649</v>
      </c>
      <c r="D231" s="24">
        <f ca="1">D119</f>
        <v>18692.236000000001</v>
      </c>
      <c r="E231" s="24">
        <f>E119</f>
        <v>0</v>
      </c>
      <c r="F231" s="42"/>
    </row>
    <row r="232" spans="2:6">
      <c r="C232" t="s">
        <v>648</v>
      </c>
      <c r="D232" s="24">
        <f ca="1">D165+D167+D170-D173-D176-D174-D175-D183+D193-D223</f>
        <v>15173.077083333319</v>
      </c>
      <c r="E232" s="24">
        <f ca="1">E165+E167+E170-E173-E176-E174-E175-E183+E193+E216-E223</f>
        <v>-19870.566262288514</v>
      </c>
      <c r="F232" s="42"/>
    </row>
    <row r="233" spans="2:6">
      <c r="C233" t="s">
        <v>640</v>
      </c>
      <c r="F233" s="42"/>
    </row>
    <row r="234" spans="2:6">
      <c r="C234" t="s">
        <v>641</v>
      </c>
      <c r="D234" s="21">
        <f>D103-F160</f>
        <v>0</v>
      </c>
      <c r="E234" s="21">
        <f ca="1">E103-G160</f>
        <v>0</v>
      </c>
      <c r="F234" s="42"/>
    </row>
    <row r="235" spans="2:6">
      <c r="C235" t="s">
        <v>642</v>
      </c>
      <c r="D235" s="21">
        <f ca="1">D107+D117+D118+D119+D122+D127+D136+D142+D156+D158-F160</f>
        <v>0</v>
      </c>
      <c r="E235" s="21">
        <f ca="1">E107+E117+E118+E119+E122+E127+E136+E142+E156+E158-G160</f>
        <v>19870.566262288514</v>
      </c>
      <c r="F235" s="42"/>
    </row>
    <row r="236" spans="2:6">
      <c r="F236" s="42"/>
    </row>
    <row r="237" spans="2:6">
      <c r="D237" s="21"/>
      <c r="E237" s="21"/>
      <c r="F237" s="42"/>
    </row>
    <row r="238" spans="2:6">
      <c r="C238" t="s">
        <v>645</v>
      </c>
      <c r="D238" s="21">
        <f ca="1">D234-D235</f>
        <v>0</v>
      </c>
      <c r="E238" s="21">
        <f ca="1">E234-E235</f>
        <v>-19870.566262288514</v>
      </c>
      <c r="F238" s="42"/>
    </row>
    <row r="239" spans="2:6">
      <c r="C239" t="s">
        <v>646</v>
      </c>
      <c r="D239">
        <f ca="1">IF(D238&gt;0,D238,0)</f>
        <v>0</v>
      </c>
      <c r="E239">
        <f ca="1">IF(E238&gt;0,E238,0)</f>
        <v>0</v>
      </c>
      <c r="F239" s="42"/>
    </row>
    <row r="240" spans="2:6">
      <c r="C240" t="s">
        <v>647</v>
      </c>
      <c r="D240" s="21">
        <f ca="1">IF(D238&lt;0,-D238,0)</f>
        <v>0</v>
      </c>
      <c r="E240" s="21">
        <f ca="1">IF(E238&lt;0,-E238,0)</f>
        <v>19870.566262288514</v>
      </c>
      <c r="F240" s="42"/>
    </row>
    <row r="241" spans="2:6">
      <c r="F241" s="42"/>
    </row>
    <row r="242" spans="2:6">
      <c r="B242" s="42"/>
      <c r="C242" s="42"/>
      <c r="D242" s="42"/>
      <c r="E242" s="42"/>
      <c r="F242" s="42"/>
    </row>
  </sheetData>
  <sheetProtection selectLockedCells="1"/>
  <dataValidations disablePrompts="1" count="1">
    <dataValidation type="textLength" allowBlank="1" showInputMessage="1" showErrorMessage="1" errorTitle="controlla il numero di caratteri" error="inserire 11 caratteri per le imprese e 16 per le persone fisiche._x000d_Inserire gli zero all'inizio del codice fiscale. Formattare con testo" promptTitle="11-16 caratteri" prompt="inserire 11 caratteri per le imprese e 16 per le persone fisiche" sqref="I9">
      <formula1>11</formula1>
      <formula2>16</formula2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2"/>
  <sheetViews>
    <sheetView topLeftCell="A103" workbookViewId="0">
      <selection activeCell="E119" sqref="E119"/>
    </sheetView>
  </sheetViews>
  <sheetFormatPr baseColWidth="10" defaultColWidth="8.83203125" defaultRowHeight="14" x14ac:dyDescent="0"/>
  <cols>
    <col min="1" max="1" width="2.83203125" customWidth="1"/>
    <col min="2" max="3" width="37.5" customWidth="1"/>
    <col min="4" max="7" width="20.6640625" customWidth="1"/>
    <col min="8" max="8" width="32" bestFit="1" customWidth="1"/>
    <col min="9" max="9" width="82.5" style="30" customWidth="1"/>
    <col min="10" max="10" width="19.33203125" customWidth="1"/>
    <col min="11" max="11" width="15" bestFit="1" customWidth="1"/>
    <col min="12" max="12" width="14.6640625" customWidth="1"/>
  </cols>
  <sheetData>
    <row r="1" spans="2:9" ht="23">
      <c r="B1" s="9" t="s">
        <v>444</v>
      </c>
      <c r="H1" s="5" t="s">
        <v>663</v>
      </c>
    </row>
    <row r="2" spans="2:9" ht="28">
      <c r="C2" s="40" t="s">
        <v>644</v>
      </c>
      <c r="I2" t="s">
        <v>667</v>
      </c>
    </row>
    <row r="3" spans="2:9">
      <c r="B3" s="10" t="s">
        <v>445</v>
      </c>
      <c r="C3" s="10"/>
      <c r="I3"/>
    </row>
    <row r="4" spans="2:9" ht="15">
      <c r="B4" t="s">
        <v>446</v>
      </c>
      <c r="C4" t="str">
        <f>CONCATENATE(I4," (valori stimati)")</f>
        <v>T.G.M. SNC DI TREMOLADA LUIGI E C.  (valori stimati)</v>
      </c>
      <c r="F4" s="28"/>
      <c r="H4" t="s">
        <v>446</v>
      </c>
      <c r="I4" s="25" t="s">
        <v>701</v>
      </c>
    </row>
    <row r="5" spans="2:9" ht="15">
      <c r="B5" t="s">
        <v>447</v>
      </c>
      <c r="C5" s="25">
        <f>I5</f>
        <v>0</v>
      </c>
      <c r="H5" t="s">
        <v>447</v>
      </c>
      <c r="I5" s="25"/>
    </row>
    <row r="6" spans="2:9" ht="15">
      <c r="B6" t="s">
        <v>448</v>
      </c>
      <c r="C6" s="25">
        <f t="shared" ref="C6:C18" si="0">I6</f>
        <v>0</v>
      </c>
      <c r="H6" t="s">
        <v>448</v>
      </c>
      <c r="I6" s="26"/>
    </row>
    <row r="7" spans="2:9" ht="15">
      <c r="B7" t="s">
        <v>449</v>
      </c>
      <c r="C7" s="25">
        <f t="shared" si="0"/>
        <v>0</v>
      </c>
      <c r="H7" t="s">
        <v>449</v>
      </c>
      <c r="I7" s="25"/>
    </row>
    <row r="8" spans="2:9" ht="15">
      <c r="B8" t="s">
        <v>450</v>
      </c>
      <c r="C8" s="25">
        <f t="shared" si="0"/>
        <v>0</v>
      </c>
      <c r="H8" t="s">
        <v>450</v>
      </c>
      <c r="I8" s="25"/>
    </row>
    <row r="9" spans="2:9" ht="15">
      <c r="B9" t="s">
        <v>452</v>
      </c>
      <c r="C9" s="25" t="str">
        <f t="shared" si="0"/>
        <v>00928710961</v>
      </c>
      <c r="H9" t="s">
        <v>452</v>
      </c>
      <c r="I9" s="37" t="s">
        <v>702</v>
      </c>
    </row>
    <row r="10" spans="2:9" ht="15">
      <c r="B10" t="s">
        <v>453</v>
      </c>
      <c r="C10" s="25">
        <f t="shared" si="0"/>
        <v>0</v>
      </c>
      <c r="H10" t="s">
        <v>453</v>
      </c>
      <c r="I10" s="25"/>
    </row>
    <row r="11" spans="2:9" ht="15">
      <c r="B11" t="s">
        <v>454</v>
      </c>
      <c r="C11" s="25">
        <f t="shared" si="0"/>
        <v>0</v>
      </c>
      <c r="H11" t="s">
        <v>454</v>
      </c>
      <c r="I11" s="27"/>
    </row>
    <row r="12" spans="2:9" ht="15">
      <c r="B12" t="s">
        <v>455</v>
      </c>
      <c r="C12" s="25">
        <f t="shared" si="0"/>
        <v>0</v>
      </c>
      <c r="H12" t="s">
        <v>455</v>
      </c>
      <c r="I12" s="25"/>
    </row>
    <row r="13" spans="2:9" ht="15">
      <c r="B13" t="s">
        <v>456</v>
      </c>
      <c r="C13" s="25">
        <f t="shared" si="0"/>
        <v>0</v>
      </c>
      <c r="H13" t="s">
        <v>456</v>
      </c>
      <c r="I13" s="25"/>
    </row>
    <row r="14" spans="2:9" ht="15">
      <c r="B14" t="s">
        <v>457</v>
      </c>
      <c r="C14" s="25">
        <f t="shared" si="0"/>
        <v>0</v>
      </c>
      <c r="H14" t="s">
        <v>457</v>
      </c>
      <c r="I14" s="25"/>
    </row>
    <row r="15" spans="2:9" ht="15">
      <c r="B15" t="s">
        <v>458</v>
      </c>
      <c r="C15" s="25">
        <f t="shared" si="0"/>
        <v>0</v>
      </c>
      <c r="H15" t="s">
        <v>458</v>
      </c>
      <c r="I15" s="39"/>
    </row>
    <row r="16" spans="2:9" ht="15">
      <c r="B16" t="s">
        <v>459</v>
      </c>
      <c r="C16" s="25">
        <f t="shared" si="0"/>
        <v>0</v>
      </c>
      <c r="H16" t="s">
        <v>459</v>
      </c>
      <c r="I16" s="25"/>
    </row>
    <row r="17" spans="2:11" ht="15">
      <c r="B17" t="s">
        <v>460</v>
      </c>
      <c r="C17" s="25">
        <f t="shared" si="0"/>
        <v>0</v>
      </c>
      <c r="H17" t="s">
        <v>460</v>
      </c>
      <c r="I17" s="25"/>
    </row>
    <row r="18" spans="2:11" ht="15">
      <c r="B18" t="s">
        <v>461</v>
      </c>
      <c r="C18" s="25">
        <f t="shared" si="0"/>
        <v>0</v>
      </c>
      <c r="H18" t="s">
        <v>461</v>
      </c>
      <c r="I18" s="27"/>
    </row>
    <row r="19" spans="2:11">
      <c r="J19" s="1"/>
    </row>
    <row r="20" spans="2:11">
      <c r="B20" s="10" t="s">
        <v>462</v>
      </c>
      <c r="C20" s="10"/>
      <c r="D20" s="10"/>
      <c r="E20" s="10"/>
      <c r="H20" t="s">
        <v>653</v>
      </c>
      <c r="I20"/>
      <c r="J20" s="1" t="s">
        <v>679</v>
      </c>
      <c r="K20" t="s">
        <v>680</v>
      </c>
    </row>
    <row r="21" spans="2:11" ht="15">
      <c r="B21" s="9" t="s">
        <v>463</v>
      </c>
      <c r="H21" t="s">
        <v>677</v>
      </c>
      <c r="I21" s="30" t="s">
        <v>124</v>
      </c>
      <c r="K21" s="38">
        <v>316452</v>
      </c>
    </row>
    <row r="22" spans="2:11" ht="15">
      <c r="B22" t="s">
        <v>654</v>
      </c>
      <c r="H22" t="s">
        <v>678</v>
      </c>
      <c r="I22" s="30" t="s">
        <v>668</v>
      </c>
      <c r="K22" s="38">
        <v>173636</v>
      </c>
    </row>
    <row r="23" spans="2:11">
      <c r="B23" s="41" t="s">
        <v>464</v>
      </c>
      <c r="C23" s="41"/>
      <c r="D23" s="41"/>
      <c r="E23" s="41"/>
      <c r="F23" s="42"/>
      <c r="J23" s="1"/>
    </row>
    <row r="24" spans="2:11">
      <c r="B24" s="9" t="s">
        <v>463</v>
      </c>
      <c r="F24" s="42"/>
    </row>
    <row r="25" spans="2:11">
      <c r="B25" t="s">
        <v>465</v>
      </c>
      <c r="C25" t="s">
        <v>466</v>
      </c>
      <c r="D25" s="12" t="s">
        <v>467</v>
      </c>
      <c r="E25" s="12" t="s">
        <v>468</v>
      </c>
      <c r="F25" s="42"/>
    </row>
    <row r="26" spans="2:11">
      <c r="B26" s="13">
        <v>10</v>
      </c>
      <c r="C26" t="s">
        <v>469</v>
      </c>
      <c r="D26" s="14"/>
      <c r="E26" s="15"/>
      <c r="F26" s="42"/>
      <c r="H26" t="s">
        <v>197</v>
      </c>
      <c r="I26" s="30" t="s">
        <v>0</v>
      </c>
    </row>
    <row r="27" spans="2:11" ht="15">
      <c r="B27" s="13">
        <v>12</v>
      </c>
      <c r="C27" t="s">
        <v>470</v>
      </c>
      <c r="D27" s="14"/>
      <c r="E27" s="15"/>
      <c r="F27" s="42"/>
      <c r="H27" t="s">
        <v>198</v>
      </c>
      <c r="I27" s="30" t="s">
        <v>1</v>
      </c>
      <c r="J27" s="29">
        <v>297830</v>
      </c>
    </row>
    <row r="28" spans="2:11" ht="16" thickBot="1">
      <c r="B28" s="13">
        <v>20</v>
      </c>
      <c r="C28" t="s">
        <v>471</v>
      </c>
      <c r="D28" s="14"/>
      <c r="E28" s="15"/>
      <c r="F28" s="42"/>
      <c r="H28" s="2" t="s">
        <v>199</v>
      </c>
      <c r="I28" s="31" t="s">
        <v>3</v>
      </c>
      <c r="J28" s="29"/>
    </row>
    <row r="29" spans="2:11" ht="16" thickBot="1">
      <c r="B29" s="13">
        <v>30</v>
      </c>
      <c r="C29" s="16" t="s">
        <v>472</v>
      </c>
      <c r="D29" s="14">
        <f ca="1">((RANDBETWEEN(1,100)/10000)+1)*J80</f>
        <v>0</v>
      </c>
      <c r="E29" s="17">
        <f ca="1">D29*$E$165/$D$165</f>
        <v>0</v>
      </c>
      <c r="F29" s="42"/>
      <c r="H29" s="2" t="s">
        <v>200</v>
      </c>
      <c r="I29" s="31" t="s">
        <v>4</v>
      </c>
      <c r="J29" s="29">
        <v>113038</v>
      </c>
    </row>
    <row r="30" spans="2:11" ht="15">
      <c r="B30" s="13">
        <v>31</v>
      </c>
      <c r="C30" t="s">
        <v>473</v>
      </c>
      <c r="D30" s="14"/>
      <c r="E30" s="15"/>
      <c r="F30" s="42"/>
      <c r="H30" s="8" t="s">
        <v>201</v>
      </c>
      <c r="I30" s="32" t="s">
        <v>5</v>
      </c>
      <c r="J30" s="29"/>
    </row>
    <row r="31" spans="2:11" ht="15">
      <c r="B31" s="13">
        <v>32</v>
      </c>
      <c r="C31" t="s">
        <v>474</v>
      </c>
      <c r="D31" s="14"/>
      <c r="E31" s="15"/>
      <c r="F31" s="42"/>
      <c r="H31" s="3" t="s">
        <v>202</v>
      </c>
      <c r="I31" s="30" t="s">
        <v>6</v>
      </c>
      <c r="J31" s="29"/>
    </row>
    <row r="32" spans="2:11" ht="28">
      <c r="B32" s="13">
        <v>33</v>
      </c>
      <c r="C32" t="s">
        <v>475</v>
      </c>
      <c r="D32" s="14"/>
      <c r="E32" s="15"/>
      <c r="F32" s="42"/>
      <c r="H32" s="8" t="s">
        <v>203</v>
      </c>
      <c r="I32" s="30" t="s">
        <v>7</v>
      </c>
      <c r="J32" s="29"/>
    </row>
    <row r="33" spans="2:10" ht="15">
      <c r="B33" s="13">
        <v>34</v>
      </c>
      <c r="C33" t="s">
        <v>476</v>
      </c>
      <c r="D33" s="14"/>
      <c r="E33" s="15"/>
      <c r="F33" s="42"/>
      <c r="H33" s="3" t="s">
        <v>204</v>
      </c>
      <c r="I33" s="30" t="s">
        <v>8</v>
      </c>
      <c r="J33" s="29"/>
    </row>
    <row r="34" spans="2:10" ht="28">
      <c r="B34" s="13">
        <v>35</v>
      </c>
      <c r="C34" t="s">
        <v>477</v>
      </c>
      <c r="D34" s="14"/>
      <c r="E34" s="15"/>
      <c r="F34" s="42"/>
      <c r="H34" s="8" t="s">
        <v>205</v>
      </c>
      <c r="I34" s="30" t="s">
        <v>9</v>
      </c>
      <c r="J34" s="29"/>
    </row>
    <row r="35" spans="2:10" ht="28">
      <c r="B35" s="13">
        <v>21500</v>
      </c>
      <c r="C35" t="s">
        <v>478</v>
      </c>
      <c r="D35" s="14"/>
      <c r="E35" s="15"/>
      <c r="F35" s="42"/>
      <c r="H35" s="3" t="s">
        <v>206</v>
      </c>
      <c r="I35" s="30" t="s">
        <v>10</v>
      </c>
      <c r="J35" s="29"/>
    </row>
    <row r="36" spans="2:10" ht="15">
      <c r="B36" s="13">
        <v>36</v>
      </c>
      <c r="C36" t="s">
        <v>479</v>
      </c>
      <c r="D36" s="14"/>
      <c r="E36" s="15"/>
      <c r="F36" s="42"/>
      <c r="H36" s="8" t="s">
        <v>207</v>
      </c>
      <c r="I36" s="30" t="s">
        <v>11</v>
      </c>
      <c r="J36" s="29"/>
    </row>
    <row r="37" spans="2:10" ht="28">
      <c r="B37" s="13">
        <v>37</v>
      </c>
      <c r="C37" t="s">
        <v>480</v>
      </c>
      <c r="D37" s="14"/>
      <c r="E37" s="15"/>
      <c r="F37" s="42"/>
      <c r="H37" s="3" t="s">
        <v>208</v>
      </c>
      <c r="I37" s="30" t="s">
        <v>12</v>
      </c>
      <c r="J37" s="29"/>
    </row>
    <row r="38" spans="2:10" ht="15">
      <c r="B38" s="13">
        <v>21</v>
      </c>
      <c r="C38" t="s">
        <v>481</v>
      </c>
      <c r="D38" s="14"/>
      <c r="E38" s="15"/>
      <c r="F38" s="42"/>
      <c r="H38" s="8" t="s">
        <v>209</v>
      </c>
      <c r="I38" s="30" t="s">
        <v>13</v>
      </c>
      <c r="J38" s="29"/>
    </row>
    <row r="39" spans="2:10" ht="15">
      <c r="B39" s="13">
        <v>40</v>
      </c>
      <c r="C39" s="16" t="s">
        <v>482</v>
      </c>
      <c r="D39" s="14">
        <f ca="1">((RANDBETWEEN(1,100)/10000)+1)*J82</f>
        <v>5900.2077000000008</v>
      </c>
      <c r="E39" s="17">
        <f ca="1">D39*$E$165/$D$165</f>
        <v>6236.0705635159684</v>
      </c>
      <c r="F39" s="42"/>
      <c r="H39" s="3" t="s">
        <v>210</v>
      </c>
      <c r="I39" s="30" t="s">
        <v>14</v>
      </c>
      <c r="J39" s="29"/>
    </row>
    <row r="40" spans="2:10" ht="15">
      <c r="B40" s="13">
        <v>12000</v>
      </c>
      <c r="C40" t="s">
        <v>483</v>
      </c>
      <c r="D40" s="14"/>
      <c r="E40" s="15"/>
      <c r="F40" s="42"/>
      <c r="H40" s="8" t="s">
        <v>211</v>
      </c>
      <c r="I40" s="30" t="s">
        <v>15</v>
      </c>
      <c r="J40" s="29">
        <v>90</v>
      </c>
    </row>
    <row r="41" spans="2:10" ht="15">
      <c r="B41" s="13">
        <v>45</v>
      </c>
      <c r="C41" t="s">
        <v>484</v>
      </c>
      <c r="D41" s="14"/>
      <c r="E41" s="15"/>
      <c r="F41" s="42"/>
      <c r="H41" s="3" t="s">
        <v>212</v>
      </c>
      <c r="I41" s="30" t="s">
        <v>16</v>
      </c>
      <c r="J41" s="29"/>
    </row>
    <row r="42" spans="2:10" ht="15">
      <c r="B42" s="13">
        <v>41</v>
      </c>
      <c r="C42" t="s">
        <v>485</v>
      </c>
      <c r="D42" s="14"/>
      <c r="E42" s="15"/>
      <c r="F42" s="42"/>
      <c r="H42" s="8" t="s">
        <v>213</v>
      </c>
      <c r="I42" s="30" t="s">
        <v>18</v>
      </c>
      <c r="J42" s="29">
        <v>9043</v>
      </c>
    </row>
    <row r="43" spans="2:10" ht="15">
      <c r="B43" s="13">
        <v>42</v>
      </c>
      <c r="C43" t="s">
        <v>486</v>
      </c>
      <c r="D43" s="14"/>
      <c r="E43" s="15"/>
      <c r="F43" s="42"/>
      <c r="H43" s="3" t="s">
        <v>214</v>
      </c>
      <c r="I43" s="30" t="s">
        <v>19</v>
      </c>
      <c r="J43" s="29">
        <v>1343</v>
      </c>
    </row>
    <row r="44" spans="2:10" ht="15">
      <c r="B44" s="13">
        <v>43</v>
      </c>
      <c r="C44" t="s">
        <v>487</v>
      </c>
      <c r="D44" s="14"/>
      <c r="E44" s="15"/>
      <c r="F44" s="42"/>
      <c r="H44" s="8" t="s">
        <v>215</v>
      </c>
      <c r="I44" s="30" t="s">
        <v>20</v>
      </c>
      <c r="J44" s="29"/>
    </row>
    <row r="45" spans="2:10" ht="28">
      <c r="B45" s="13">
        <v>44</v>
      </c>
      <c r="C45" t="s">
        <v>488</v>
      </c>
      <c r="D45" s="14"/>
      <c r="E45" s="15"/>
      <c r="F45" s="42"/>
      <c r="H45" s="4" t="s">
        <v>216</v>
      </c>
      <c r="I45" s="30" t="s">
        <v>436</v>
      </c>
      <c r="J45" s="29"/>
    </row>
    <row r="46" spans="2:10" ht="28">
      <c r="B46" s="13">
        <v>265</v>
      </c>
      <c r="C46" t="s">
        <v>481</v>
      </c>
      <c r="D46" s="14"/>
      <c r="E46" s="15"/>
      <c r="F46" s="42"/>
      <c r="H46" s="4" t="s">
        <v>217</v>
      </c>
      <c r="I46" s="30" t="s">
        <v>437</v>
      </c>
      <c r="J46" s="29"/>
    </row>
    <row r="47" spans="2:10" ht="28">
      <c r="B47" s="13">
        <v>50</v>
      </c>
      <c r="C47" s="16" t="s">
        <v>489</v>
      </c>
      <c r="D47" s="14">
        <f ca="1">((RANDBETWEEN(1,100)/10000)+1)*J83</f>
        <v>0</v>
      </c>
      <c r="E47" s="17">
        <f ca="1">D47*$E$165/$D$165</f>
        <v>0</v>
      </c>
      <c r="F47" s="42"/>
      <c r="H47" t="s">
        <v>218</v>
      </c>
      <c r="I47" s="30" t="s">
        <v>21</v>
      </c>
      <c r="J47" s="29"/>
    </row>
    <row r="48" spans="2:10" ht="15">
      <c r="B48" s="13">
        <v>67</v>
      </c>
      <c r="C48" t="s">
        <v>490</v>
      </c>
      <c r="D48" s="14"/>
      <c r="E48" s="15"/>
      <c r="F48" s="42"/>
      <c r="H48" t="s">
        <v>219</v>
      </c>
      <c r="I48" s="30" t="s">
        <v>22</v>
      </c>
      <c r="J48" s="29"/>
    </row>
    <row r="49" spans="2:11" ht="15">
      <c r="B49" s="13">
        <v>61</v>
      </c>
      <c r="C49" t="s">
        <v>491</v>
      </c>
      <c r="D49" s="14"/>
      <c r="E49" s="15"/>
      <c r="F49" s="42"/>
      <c r="H49" t="s">
        <v>220</v>
      </c>
      <c r="I49" s="30" t="s">
        <v>23</v>
      </c>
      <c r="J49" s="29"/>
    </row>
    <row r="50" spans="2:11" ht="15">
      <c r="B50" s="13">
        <v>62</v>
      </c>
      <c r="C50" t="s">
        <v>492</v>
      </c>
      <c r="D50" s="14"/>
      <c r="E50" s="15"/>
      <c r="F50" s="42"/>
      <c r="H50" t="s">
        <v>221</v>
      </c>
      <c r="I50" s="30" t="s">
        <v>24</v>
      </c>
      <c r="J50" s="29"/>
    </row>
    <row r="51" spans="2:11" ht="15">
      <c r="B51" s="13">
        <v>63</v>
      </c>
      <c r="C51" t="s">
        <v>493</v>
      </c>
      <c r="D51" s="14"/>
      <c r="E51" s="15"/>
      <c r="F51" s="42"/>
      <c r="H51" t="s">
        <v>222</v>
      </c>
      <c r="I51" s="30" t="s">
        <v>25</v>
      </c>
      <c r="J51" s="29"/>
    </row>
    <row r="52" spans="2:11" ht="15">
      <c r="B52" s="13">
        <v>64</v>
      </c>
      <c r="C52" t="s">
        <v>494</v>
      </c>
      <c r="D52" s="14"/>
      <c r="E52" s="15"/>
      <c r="F52" s="42"/>
      <c r="H52" t="s">
        <v>223</v>
      </c>
      <c r="I52" s="30" t="s">
        <v>26</v>
      </c>
      <c r="J52" s="29"/>
    </row>
    <row r="53" spans="2:11" ht="15">
      <c r="B53" s="13">
        <v>65</v>
      </c>
      <c r="C53" t="s">
        <v>495</v>
      </c>
      <c r="D53" s="14"/>
      <c r="E53" s="15"/>
      <c r="F53" s="42"/>
      <c r="H53" t="s">
        <v>224</v>
      </c>
      <c r="I53" s="30" t="s">
        <v>27</v>
      </c>
      <c r="J53" s="29">
        <v>1419</v>
      </c>
    </row>
    <row r="54" spans="2:11" ht="16" thickBot="1">
      <c r="B54" s="13">
        <v>55</v>
      </c>
      <c r="C54" t="s">
        <v>496</v>
      </c>
      <c r="D54" s="14"/>
      <c r="E54" s="15"/>
      <c r="F54" s="42"/>
      <c r="H54" s="11" t="s">
        <v>225</v>
      </c>
      <c r="I54" s="33" t="s">
        <v>28</v>
      </c>
      <c r="J54" s="29">
        <v>11895</v>
      </c>
      <c r="K54" s="29" t="s">
        <v>652</v>
      </c>
    </row>
    <row r="55" spans="2:11" ht="15">
      <c r="B55" s="13">
        <v>66</v>
      </c>
      <c r="C55" t="s">
        <v>497</v>
      </c>
      <c r="D55" s="14"/>
      <c r="E55" s="15"/>
      <c r="F55" s="42"/>
      <c r="H55" t="s">
        <v>226</v>
      </c>
      <c r="I55" s="30" t="s">
        <v>29</v>
      </c>
      <c r="J55" s="29"/>
    </row>
    <row r="56" spans="2:11" ht="28">
      <c r="B56" s="13">
        <v>51</v>
      </c>
      <c r="C56" t="s">
        <v>496</v>
      </c>
      <c r="D56" s="14"/>
      <c r="E56" s="15"/>
      <c r="F56" s="42"/>
      <c r="H56" t="s">
        <v>227</v>
      </c>
      <c r="I56" s="30" t="s">
        <v>30</v>
      </c>
      <c r="J56" s="29"/>
    </row>
    <row r="57" spans="2:11" ht="15">
      <c r="B57" s="13">
        <v>68</v>
      </c>
      <c r="C57" t="s">
        <v>498</v>
      </c>
      <c r="D57" s="14"/>
      <c r="E57" s="15"/>
      <c r="F57" s="42"/>
      <c r="H57" t="s">
        <v>228</v>
      </c>
      <c r="I57" s="30" t="s">
        <v>31</v>
      </c>
      <c r="J57" s="29"/>
    </row>
    <row r="58" spans="2:11" ht="15">
      <c r="B58" s="13">
        <v>52</v>
      </c>
      <c r="C58" t="s">
        <v>496</v>
      </c>
      <c r="D58" s="14"/>
      <c r="E58" s="15"/>
      <c r="F58" s="42"/>
      <c r="H58" t="s">
        <v>229</v>
      </c>
      <c r="I58" s="30" t="s">
        <v>32</v>
      </c>
      <c r="J58" s="29"/>
    </row>
    <row r="59" spans="2:11" ht="15">
      <c r="B59" s="13">
        <v>69</v>
      </c>
      <c r="C59" t="s">
        <v>499</v>
      </c>
      <c r="D59" s="14"/>
      <c r="E59" s="15"/>
      <c r="F59" s="42"/>
      <c r="H59" t="s">
        <v>230</v>
      </c>
      <c r="I59" s="30" t="s">
        <v>33</v>
      </c>
      <c r="J59" s="29"/>
    </row>
    <row r="60" spans="2:11" ht="28">
      <c r="B60" s="13">
        <v>53</v>
      </c>
      <c r="C60" t="s">
        <v>496</v>
      </c>
      <c r="D60" s="14"/>
      <c r="E60" s="15"/>
      <c r="F60" s="42"/>
      <c r="H60" t="s">
        <v>231</v>
      </c>
      <c r="I60" s="30" t="s">
        <v>438</v>
      </c>
      <c r="J60" s="29"/>
    </row>
    <row r="61" spans="2:11" ht="15">
      <c r="B61" s="13">
        <v>71</v>
      </c>
      <c r="C61" t="s">
        <v>500</v>
      </c>
      <c r="D61" s="14"/>
      <c r="E61" s="15"/>
      <c r="F61" s="42"/>
      <c r="H61" t="s">
        <v>232</v>
      </c>
      <c r="I61" s="30" t="s">
        <v>34</v>
      </c>
      <c r="J61" s="29"/>
    </row>
    <row r="62" spans="2:11" ht="28">
      <c r="B62" s="13">
        <v>54</v>
      </c>
      <c r="C62" t="s">
        <v>496</v>
      </c>
      <c r="D62" s="14"/>
      <c r="E62" s="15"/>
      <c r="F62" s="42"/>
      <c r="H62" t="s">
        <v>233</v>
      </c>
      <c r="I62" s="30" t="s">
        <v>439</v>
      </c>
      <c r="J62" s="29"/>
    </row>
    <row r="63" spans="2:11" ht="15">
      <c r="B63" s="13">
        <v>72</v>
      </c>
      <c r="C63" t="s">
        <v>501</v>
      </c>
      <c r="D63" s="14"/>
      <c r="E63" s="15"/>
      <c r="F63" s="42"/>
      <c r="H63" t="s">
        <v>234</v>
      </c>
      <c r="I63" s="30" t="s">
        <v>24</v>
      </c>
      <c r="J63" s="29"/>
    </row>
    <row r="64" spans="2:11" ht="15">
      <c r="B64" s="13">
        <v>260</v>
      </c>
      <c r="C64" t="s">
        <v>502</v>
      </c>
      <c r="D64" s="14"/>
      <c r="E64" s="15"/>
      <c r="F64" s="42"/>
      <c r="H64" t="s">
        <v>235</v>
      </c>
      <c r="I64" s="30" t="s">
        <v>25</v>
      </c>
      <c r="J64" s="29"/>
    </row>
    <row r="65" spans="2:11" ht="15">
      <c r="B65" s="13">
        <v>74</v>
      </c>
      <c r="C65" t="s">
        <v>503</v>
      </c>
      <c r="D65" s="14"/>
      <c r="E65" s="15"/>
      <c r="F65" s="42"/>
      <c r="H65" t="s">
        <v>236</v>
      </c>
      <c r="I65" s="30" t="s">
        <v>35</v>
      </c>
      <c r="J65" s="29"/>
    </row>
    <row r="66" spans="2:11" ht="15">
      <c r="B66" s="13">
        <v>70</v>
      </c>
      <c r="C66" t="s">
        <v>504</v>
      </c>
      <c r="D66" s="14"/>
      <c r="E66" s="15"/>
      <c r="F66" s="42"/>
      <c r="H66" t="s">
        <v>237</v>
      </c>
      <c r="I66" s="30" t="s">
        <v>36</v>
      </c>
      <c r="J66" s="29"/>
    </row>
    <row r="67" spans="2:11" ht="15">
      <c r="B67" s="13">
        <v>80</v>
      </c>
      <c r="C67" s="16" t="s">
        <v>505</v>
      </c>
      <c r="D67" s="14">
        <f ca="1">((RANDBETWEEN(1,100)/10000)+1)*J84</f>
        <v>1501.4999999999998</v>
      </c>
      <c r="E67" s="17">
        <f ca="1">D67*$E$165/$D$165</f>
        <v>1586.9712435918525</v>
      </c>
      <c r="F67" s="42"/>
      <c r="H67" t="s">
        <v>238</v>
      </c>
      <c r="I67" s="30" t="s">
        <v>37</v>
      </c>
      <c r="J67" s="29"/>
    </row>
    <row r="68" spans="2:11" ht="15">
      <c r="B68" s="13">
        <v>81</v>
      </c>
      <c r="C68" t="s">
        <v>506</v>
      </c>
      <c r="D68" s="14"/>
      <c r="E68" s="15"/>
      <c r="F68" s="42"/>
      <c r="H68" t="s">
        <v>239</v>
      </c>
      <c r="I68" s="30" t="s">
        <v>26</v>
      </c>
      <c r="J68" s="29"/>
    </row>
    <row r="69" spans="2:11" ht="28">
      <c r="B69" s="13">
        <v>83</v>
      </c>
      <c r="C69" t="s">
        <v>507</v>
      </c>
      <c r="D69" s="14"/>
      <c r="E69" s="15"/>
      <c r="F69" s="42"/>
      <c r="H69" t="s">
        <v>240</v>
      </c>
      <c r="I69" s="30" t="s">
        <v>38</v>
      </c>
      <c r="J69" s="29"/>
    </row>
    <row r="70" spans="2:11" ht="15">
      <c r="B70" s="13">
        <v>84</v>
      </c>
      <c r="C70" t="s">
        <v>508</v>
      </c>
      <c r="D70" s="14"/>
      <c r="E70" s="15"/>
      <c r="F70" s="42"/>
      <c r="H70" t="s">
        <v>241</v>
      </c>
      <c r="I70" s="30" t="s">
        <v>39</v>
      </c>
      <c r="J70" s="29"/>
    </row>
    <row r="71" spans="2:11" ht="15">
      <c r="B71" s="13">
        <v>85</v>
      </c>
      <c r="C71" t="s">
        <v>509</v>
      </c>
      <c r="D71" s="14"/>
      <c r="E71" s="15"/>
      <c r="F71" s="42"/>
      <c r="H71" t="s">
        <v>242</v>
      </c>
      <c r="I71" s="30" t="s">
        <v>40</v>
      </c>
      <c r="J71" s="29"/>
    </row>
    <row r="72" spans="2:11" ht="16" thickBot="1">
      <c r="B72" s="13">
        <v>86</v>
      </c>
      <c r="C72" t="s">
        <v>510</v>
      </c>
      <c r="D72" s="14"/>
      <c r="E72" s="15"/>
      <c r="F72" s="42"/>
      <c r="H72" s="11" t="s">
        <v>243</v>
      </c>
      <c r="I72" s="33" t="s">
        <v>41</v>
      </c>
      <c r="J72" s="29"/>
      <c r="K72" s="29" t="s">
        <v>652</v>
      </c>
    </row>
    <row r="73" spans="2:11" ht="15">
      <c r="B73" s="13">
        <v>90</v>
      </c>
      <c r="C73" t="s">
        <v>511</v>
      </c>
      <c r="D73" s="14"/>
      <c r="E73" s="15"/>
      <c r="F73" s="42"/>
      <c r="H73" t="s">
        <v>244</v>
      </c>
      <c r="I73" s="30" t="s">
        <v>42</v>
      </c>
      <c r="J73" s="29">
        <v>-101143</v>
      </c>
    </row>
    <row r="74" spans="2:11" ht="15">
      <c r="B74" s="13">
        <v>99</v>
      </c>
      <c r="C74" t="s">
        <v>512</v>
      </c>
      <c r="D74" s="14"/>
      <c r="E74" s="15"/>
      <c r="F74" s="42"/>
      <c r="H74" t="s">
        <v>245</v>
      </c>
      <c r="I74" s="30" t="s">
        <v>43</v>
      </c>
      <c r="J74" s="29"/>
    </row>
    <row r="75" spans="2:11" ht="15">
      <c r="B75" s="13">
        <v>102</v>
      </c>
      <c r="C75" s="16" t="s">
        <v>513</v>
      </c>
      <c r="D75" s="14">
        <f ca="1">((RANDBETWEEN(1,100)/10000)+1)*J85</f>
        <v>162309.33599999998</v>
      </c>
      <c r="E75" s="17">
        <f ca="1">D75*$E$165/$D$165</f>
        <v>171548.61724841016</v>
      </c>
      <c r="F75" s="42"/>
      <c r="H75" t="s">
        <v>246</v>
      </c>
      <c r="I75" s="30" t="s">
        <v>44</v>
      </c>
      <c r="J75" s="29"/>
    </row>
    <row r="76" spans="2:11" ht="15">
      <c r="B76" s="13">
        <v>103</v>
      </c>
      <c r="C76" t="s">
        <v>512</v>
      </c>
      <c r="D76" s="14"/>
      <c r="E76" s="15"/>
      <c r="F76" s="42"/>
      <c r="H76" t="s">
        <v>247</v>
      </c>
      <c r="I76" s="30" t="s">
        <v>45</v>
      </c>
      <c r="J76" s="29">
        <v>-101143</v>
      </c>
    </row>
    <row r="77" spans="2:11" ht="15">
      <c r="B77" s="13">
        <v>91</v>
      </c>
      <c r="C77" t="s">
        <v>514</v>
      </c>
      <c r="D77" s="14"/>
      <c r="E77" s="15"/>
      <c r="F77" s="42"/>
      <c r="H77" t="s">
        <v>248</v>
      </c>
      <c r="I77" s="30" t="s">
        <v>17</v>
      </c>
      <c r="J77" s="29"/>
    </row>
    <row r="78" spans="2:11" ht="15">
      <c r="B78" s="13">
        <v>92</v>
      </c>
      <c r="C78" t="s">
        <v>512</v>
      </c>
      <c r="D78" s="14"/>
      <c r="E78" s="15"/>
      <c r="F78" s="42"/>
      <c r="H78" t="s">
        <v>249</v>
      </c>
      <c r="I78" s="30" t="s">
        <v>46</v>
      </c>
      <c r="J78" s="29"/>
    </row>
    <row r="79" spans="2:11" ht="16" thickBot="1">
      <c r="B79" s="13">
        <v>93</v>
      </c>
      <c r="C79" t="s">
        <v>515</v>
      </c>
      <c r="D79" s="14"/>
      <c r="E79" s="18"/>
      <c r="F79" s="42"/>
      <c r="H79" t="s">
        <v>250</v>
      </c>
      <c r="I79" s="31" t="s">
        <v>47</v>
      </c>
      <c r="J79" s="29">
        <v>-101143</v>
      </c>
    </row>
    <row r="80" spans="2:11" ht="15">
      <c r="B80" s="13">
        <v>94</v>
      </c>
      <c r="C80" t="s">
        <v>512</v>
      </c>
      <c r="D80" s="14"/>
      <c r="E80" s="15"/>
      <c r="F80" s="42"/>
      <c r="H80" s="11" t="s">
        <v>251</v>
      </c>
      <c r="I80" s="34" t="s">
        <v>48</v>
      </c>
      <c r="J80" s="29"/>
      <c r="K80" s="29" t="s">
        <v>652</v>
      </c>
    </row>
    <row r="81" spans="2:11" ht="15">
      <c r="B81" s="13">
        <v>95</v>
      </c>
      <c r="C81" t="s">
        <v>516</v>
      </c>
      <c r="D81" s="14"/>
      <c r="F81" s="42"/>
      <c r="H81" s="11" t="s">
        <v>686</v>
      </c>
      <c r="I81" s="34" t="s">
        <v>687</v>
      </c>
      <c r="J81" s="29">
        <v>791549</v>
      </c>
      <c r="K81" s="29"/>
    </row>
    <row r="82" spans="2:11" ht="15">
      <c r="B82" s="13">
        <v>96</v>
      </c>
      <c r="C82" t="s">
        <v>512</v>
      </c>
      <c r="D82" s="14"/>
      <c r="E82" s="15"/>
      <c r="F82" s="42"/>
      <c r="H82" s="11" t="s">
        <v>685</v>
      </c>
      <c r="I82" s="34" t="s">
        <v>49</v>
      </c>
      <c r="J82" s="29">
        <v>5847</v>
      </c>
      <c r="K82" s="29" t="s">
        <v>652</v>
      </c>
    </row>
    <row r="83" spans="2:11" ht="15">
      <c r="B83" s="13">
        <v>11200</v>
      </c>
      <c r="C83" t="s">
        <v>517</v>
      </c>
      <c r="D83" s="14"/>
      <c r="E83" s="15"/>
      <c r="F83" s="42"/>
      <c r="H83" s="11" t="s">
        <v>252</v>
      </c>
      <c r="I83" s="34" t="s">
        <v>50</v>
      </c>
      <c r="J83" s="29"/>
      <c r="K83" s="29" t="s">
        <v>652</v>
      </c>
    </row>
    <row r="84" spans="2:11" ht="15">
      <c r="B84" s="13">
        <v>11250</v>
      </c>
      <c r="C84" t="s">
        <v>512</v>
      </c>
      <c r="D84" s="14"/>
      <c r="E84" s="15"/>
      <c r="F84" s="42"/>
      <c r="H84" s="11" t="s">
        <v>253</v>
      </c>
      <c r="I84" s="34" t="s">
        <v>51</v>
      </c>
      <c r="J84" s="29">
        <v>1500</v>
      </c>
      <c r="K84" s="29" t="s">
        <v>652</v>
      </c>
    </row>
    <row r="85" spans="2:11" ht="15">
      <c r="B85" s="13">
        <v>11300</v>
      </c>
      <c r="C85" t="s">
        <v>518</v>
      </c>
      <c r="D85" s="14"/>
      <c r="E85" s="15"/>
      <c r="F85" s="42"/>
      <c r="H85" s="11" t="s">
        <v>254</v>
      </c>
      <c r="I85" s="34" t="s">
        <v>52</v>
      </c>
      <c r="J85" s="29">
        <v>161840</v>
      </c>
      <c r="K85" s="29" t="s">
        <v>652</v>
      </c>
    </row>
    <row r="86" spans="2:11" ht="15">
      <c r="B86" s="13">
        <v>11350</v>
      </c>
      <c r="C86" t="s">
        <v>512</v>
      </c>
      <c r="D86" s="14"/>
      <c r="E86" s="15"/>
      <c r="F86" s="42"/>
      <c r="H86" s="11" t="s">
        <v>255</v>
      </c>
      <c r="I86" s="34" t="s">
        <v>53</v>
      </c>
      <c r="J86" s="29">
        <v>6927</v>
      </c>
      <c r="K86" s="29" t="s">
        <v>652</v>
      </c>
    </row>
    <row r="87" spans="2:11" ht="15">
      <c r="B87" s="13">
        <v>97</v>
      </c>
      <c r="C87" s="16" t="s">
        <v>519</v>
      </c>
      <c r="D87" s="17">
        <f ca="1">((RANDBETWEEN(1,100)/10000)+1)*J86+((RANDBETWEEN(1,100)/10000)+1)*J89</f>
        <v>7974.5569999999998</v>
      </c>
      <c r="E87" s="17">
        <f ca="1">D87*$E$165/$D$165</f>
        <v>8428.4999263297468</v>
      </c>
      <c r="F87" s="42"/>
      <c r="H87" s="11" t="s">
        <v>256</v>
      </c>
      <c r="I87" s="34" t="s">
        <v>54</v>
      </c>
      <c r="J87" s="29">
        <v>220</v>
      </c>
      <c r="K87" s="29"/>
    </row>
    <row r="88" spans="2:11" ht="15">
      <c r="B88" s="13">
        <v>98</v>
      </c>
      <c r="C88" t="s">
        <v>512</v>
      </c>
      <c r="D88" s="14"/>
      <c r="E88" s="15"/>
      <c r="F88" s="42"/>
      <c r="H88" s="11" t="s">
        <v>257</v>
      </c>
      <c r="I88" s="34" t="s">
        <v>55</v>
      </c>
      <c r="J88" s="29">
        <v>71</v>
      </c>
      <c r="K88" s="29" t="s">
        <v>652</v>
      </c>
    </row>
    <row r="89" spans="2:11" ht="15">
      <c r="B89" s="13">
        <v>110</v>
      </c>
      <c r="C89" s="16" t="s">
        <v>520</v>
      </c>
      <c r="D89" s="14">
        <f ca="1">((RANDBETWEEN(1,100)/10000)+1)*J87</f>
        <v>220.59399999999999</v>
      </c>
      <c r="E89" s="17">
        <f ca="1">D89*$E$165/$D$165</f>
        <v>233.15107193400013</v>
      </c>
      <c r="F89" s="42"/>
      <c r="H89" s="11" t="s">
        <v>258</v>
      </c>
      <c r="I89" s="34" t="s">
        <v>56</v>
      </c>
      <c r="J89" s="29">
        <v>1028</v>
      </c>
      <c r="K89" s="29" t="s">
        <v>652</v>
      </c>
    </row>
    <row r="90" spans="2:11" ht="15">
      <c r="B90" s="13">
        <v>111</v>
      </c>
      <c r="C90" t="s">
        <v>521</v>
      </c>
      <c r="D90" s="14"/>
      <c r="E90" s="15"/>
      <c r="F90" s="42"/>
      <c r="H90" t="s">
        <v>259</v>
      </c>
      <c r="I90" s="30" t="s">
        <v>57</v>
      </c>
      <c r="J90" s="17">
        <f>J80+J82+J83+J84+J85+J86+J87+J88+J89</f>
        <v>177433</v>
      </c>
    </row>
    <row r="91" spans="2:11" ht="15">
      <c r="B91" s="13">
        <v>112</v>
      </c>
      <c r="C91" t="s">
        <v>522</v>
      </c>
      <c r="D91" s="14"/>
      <c r="E91" s="15"/>
      <c r="F91" s="42"/>
      <c r="H91" s="45" t="s">
        <v>260</v>
      </c>
      <c r="I91" s="46" t="s">
        <v>58</v>
      </c>
      <c r="J91" s="47">
        <v>-553218</v>
      </c>
      <c r="K91" s="29"/>
    </row>
    <row r="92" spans="2:11" ht="15">
      <c r="B92" s="13">
        <v>113</v>
      </c>
      <c r="C92" t="s">
        <v>523</v>
      </c>
      <c r="D92" s="14"/>
      <c r="E92" s="15"/>
      <c r="F92" s="42"/>
      <c r="H92" s="11" t="s">
        <v>261</v>
      </c>
      <c r="I92" s="34" t="s">
        <v>59</v>
      </c>
      <c r="J92" s="29">
        <v>206580</v>
      </c>
      <c r="K92" s="29" t="s">
        <v>652</v>
      </c>
    </row>
    <row r="93" spans="2:11" ht="15">
      <c r="B93" s="13">
        <v>114</v>
      </c>
      <c r="C93" t="s">
        <v>524</v>
      </c>
      <c r="D93" s="14"/>
      <c r="E93" s="15"/>
      <c r="F93" s="42"/>
      <c r="H93" s="11" t="s">
        <v>262</v>
      </c>
      <c r="I93" s="34" t="s">
        <v>60</v>
      </c>
      <c r="J93" s="29">
        <v>79916</v>
      </c>
      <c r="K93" s="29" t="s">
        <v>652</v>
      </c>
    </row>
    <row r="94" spans="2:11" ht="15">
      <c r="B94" s="13">
        <v>115</v>
      </c>
      <c r="C94" t="s">
        <v>525</v>
      </c>
      <c r="D94" s="14"/>
      <c r="E94" s="15"/>
      <c r="F94" s="42"/>
      <c r="H94" s="11" t="s">
        <v>263</v>
      </c>
      <c r="I94" s="34" t="s">
        <v>61</v>
      </c>
      <c r="J94" s="29">
        <v>28551</v>
      </c>
      <c r="K94" s="29" t="s">
        <v>652</v>
      </c>
    </row>
    <row r="95" spans="2:11" ht="15">
      <c r="B95" s="13">
        <v>117</v>
      </c>
      <c r="C95" t="s">
        <v>503</v>
      </c>
      <c r="D95" s="14"/>
      <c r="E95" s="15"/>
      <c r="F95" s="42"/>
      <c r="H95" s="11" t="s">
        <v>264</v>
      </c>
      <c r="I95" s="34" t="s">
        <v>62</v>
      </c>
      <c r="J95" s="29"/>
      <c r="K95" s="29" t="s">
        <v>652</v>
      </c>
    </row>
    <row r="96" spans="2:11" ht="15">
      <c r="B96" s="13">
        <v>116</v>
      </c>
      <c r="C96" t="s">
        <v>526</v>
      </c>
      <c r="D96" s="14"/>
      <c r="E96" s="15"/>
      <c r="F96" s="42"/>
      <c r="H96" s="23" t="s">
        <v>265</v>
      </c>
      <c r="I96" s="35" t="s">
        <v>63</v>
      </c>
      <c r="J96" s="29">
        <v>356581</v>
      </c>
      <c r="K96" s="29" t="s">
        <v>652</v>
      </c>
    </row>
    <row r="97" spans="2:11" ht="15">
      <c r="B97" s="13">
        <v>120</v>
      </c>
      <c r="C97" s="16" t="s">
        <v>527</v>
      </c>
      <c r="D97" s="14">
        <f ca="1">((RANDBETWEEN(1,100)/10000)+1)*J88</f>
        <v>71.284000000000006</v>
      </c>
      <c r="E97" s="17">
        <f ca="1">D97*$E$165/$D$165</f>
        <v>75.34176365514594</v>
      </c>
      <c r="F97" s="42"/>
      <c r="H97" s="11" t="s">
        <v>266</v>
      </c>
      <c r="I97" s="34" t="s">
        <v>64</v>
      </c>
      <c r="J97" s="29">
        <v>43337</v>
      </c>
      <c r="K97" s="29" t="s">
        <v>652</v>
      </c>
    </row>
    <row r="98" spans="2:11" ht="15">
      <c r="B98" s="13">
        <v>121</v>
      </c>
      <c r="C98" t="s">
        <v>528</v>
      </c>
      <c r="D98" s="14"/>
      <c r="E98" s="15"/>
      <c r="F98" s="42"/>
      <c r="H98" s="11" t="s">
        <v>267</v>
      </c>
      <c r="I98" s="34" t="s">
        <v>65</v>
      </c>
      <c r="J98" s="29">
        <v>15686</v>
      </c>
      <c r="K98" s="29" t="s">
        <v>652</v>
      </c>
    </row>
    <row r="99" spans="2:11" ht="15">
      <c r="B99" s="13">
        <v>122</v>
      </c>
      <c r="C99" t="s">
        <v>529</v>
      </c>
      <c r="D99" s="14"/>
      <c r="E99" s="15"/>
      <c r="F99" s="42"/>
      <c r="H99" t="s">
        <v>268</v>
      </c>
      <c r="I99" s="30" t="s">
        <v>66</v>
      </c>
      <c r="J99" s="17">
        <f>SUM(J91:J98)</f>
        <v>177433</v>
      </c>
      <c r="K99" t="str">
        <f>IF(J90=J99,"OK","2CONTROLLAQUADRATURA")</f>
        <v>OK</v>
      </c>
    </row>
    <row r="100" spans="2:11" ht="15">
      <c r="B100" s="13">
        <v>123</v>
      </c>
      <c r="C100" t="s">
        <v>530</v>
      </c>
      <c r="D100" s="14"/>
      <c r="E100" s="15"/>
      <c r="F100" s="42"/>
      <c r="H100" s="11" t="s">
        <v>269</v>
      </c>
      <c r="I100" s="34" t="s">
        <v>67</v>
      </c>
      <c r="J100" s="29">
        <v>297830</v>
      </c>
      <c r="K100" s="29" t="s">
        <v>652</v>
      </c>
    </row>
    <row r="101" spans="2:11" ht="15">
      <c r="B101" s="13">
        <v>130</v>
      </c>
      <c r="C101" s="16" t="s">
        <v>531</v>
      </c>
      <c r="D101" s="17">
        <f ca="1">D104</f>
        <v>608.83579999997164</v>
      </c>
      <c r="E101" s="17">
        <f ca="1">E104</f>
        <v>643.49311133479932</v>
      </c>
      <c r="F101" s="42"/>
      <c r="H101" s="11" t="s">
        <v>690</v>
      </c>
      <c r="I101" s="34" t="s">
        <v>691</v>
      </c>
      <c r="J101" s="29">
        <v>153542</v>
      </c>
      <c r="K101" s="29" t="s">
        <v>652</v>
      </c>
    </row>
    <row r="102" spans="2:11" ht="15">
      <c r="B102" s="13">
        <v>131</v>
      </c>
      <c r="C102" t="s">
        <v>532</v>
      </c>
      <c r="D102" s="14"/>
      <c r="E102" s="15"/>
      <c r="F102" s="42"/>
      <c r="H102" s="11" t="s">
        <v>689</v>
      </c>
      <c r="I102" s="34" t="s">
        <v>68</v>
      </c>
      <c r="J102" s="29">
        <v>407977</v>
      </c>
      <c r="K102" s="29" t="s">
        <v>652</v>
      </c>
    </row>
    <row r="103" spans="2:11" ht="30">
      <c r="B103" s="13">
        <v>150</v>
      </c>
      <c r="C103" t="s">
        <v>533</v>
      </c>
      <c r="D103" s="17">
        <f ca="1">D29+D39+D47+D67+D75+D87+D89+D97</f>
        <v>177977.47870000001</v>
      </c>
      <c r="E103" s="17">
        <f ca="1">E29+E39+E47+E67+E75+E87+E89+E97</f>
        <v>188108.65181743688</v>
      </c>
      <c r="F103" s="24">
        <f ca="1">F160</f>
        <v>178586.31449999998</v>
      </c>
      <c r="H103" s="11" t="s">
        <v>270</v>
      </c>
      <c r="I103" s="34" t="s">
        <v>440</v>
      </c>
      <c r="J103" s="29">
        <v>7709</v>
      </c>
      <c r="K103" s="29" t="s">
        <v>652</v>
      </c>
    </row>
    <row r="104" spans="2:11" ht="15">
      <c r="B104" s="9" t="s">
        <v>534</v>
      </c>
      <c r="C104" t="s">
        <v>650</v>
      </c>
      <c r="D104" s="14">
        <f ca="1">F103-D103</f>
        <v>608.83579999997164</v>
      </c>
      <c r="E104" s="14">
        <f ca="1">F104-E103</f>
        <v>643.49311133479932</v>
      </c>
      <c r="F104" s="17">
        <f ca="1">G245+F103*$E$165/$D$165</f>
        <v>188752.14492877168</v>
      </c>
      <c r="H104" t="s">
        <v>271</v>
      </c>
      <c r="I104" s="30" t="s">
        <v>69</v>
      </c>
      <c r="J104" s="29"/>
    </row>
    <row r="105" spans="2:11" ht="15">
      <c r="B105" t="s">
        <v>465</v>
      </c>
      <c r="C105" t="s">
        <v>466</v>
      </c>
      <c r="D105" s="14"/>
      <c r="E105" s="19"/>
      <c r="F105" s="42"/>
      <c r="H105" t="s">
        <v>272</v>
      </c>
      <c r="I105" s="30" t="s">
        <v>70</v>
      </c>
      <c r="J105" s="29">
        <v>7709</v>
      </c>
    </row>
    <row r="106" spans="2:11" ht="15">
      <c r="B106" s="13">
        <v>160</v>
      </c>
      <c r="C106" s="16" t="s">
        <v>535</v>
      </c>
      <c r="D106" s="22">
        <f ca="1">((RANDBETWEEN(1,100)/10000)+1)*J91</f>
        <v>-556260.69900000002</v>
      </c>
      <c r="E106" s="17">
        <f ca="1">D106*$E$165/$D$165</f>
        <v>-587925.23027193022</v>
      </c>
      <c r="F106" s="42"/>
      <c r="H106" t="s">
        <v>273</v>
      </c>
      <c r="I106" s="30" t="s">
        <v>71</v>
      </c>
      <c r="J106" s="29"/>
    </row>
    <row r="107" spans="2:11" ht="15">
      <c r="B107" s="13">
        <v>162</v>
      </c>
      <c r="C107" s="16" t="s">
        <v>536</v>
      </c>
      <c r="D107" s="22">
        <f ca="1">((RANDBETWEEN(1,100)/10000)+1)*J124</f>
        <v>10400.2701</v>
      </c>
      <c r="E107" s="17">
        <f ca="1">D107</f>
        <v>10400.2701</v>
      </c>
      <c r="F107" s="42"/>
      <c r="H107" t="s">
        <v>274</v>
      </c>
      <c r="I107" s="32" t="s">
        <v>72</v>
      </c>
      <c r="J107" s="29">
        <v>7709</v>
      </c>
    </row>
    <row r="108" spans="2:11" ht="16" thickBot="1">
      <c r="B108" s="13">
        <v>11100</v>
      </c>
      <c r="C108" t="s">
        <v>537</v>
      </c>
      <c r="D108" s="14"/>
      <c r="E108" s="15"/>
      <c r="F108" s="42"/>
      <c r="H108" t="s">
        <v>275</v>
      </c>
      <c r="I108" s="31" t="s">
        <v>73</v>
      </c>
      <c r="J108" s="29">
        <v>161840</v>
      </c>
    </row>
    <row r="109" spans="2:11" ht="15">
      <c r="B109" s="13">
        <v>20190</v>
      </c>
      <c r="C109" t="s">
        <v>538</v>
      </c>
      <c r="D109" s="14"/>
      <c r="E109" s="15"/>
      <c r="F109" s="42"/>
      <c r="I109" s="36" t="s">
        <v>74</v>
      </c>
      <c r="J109" s="29"/>
    </row>
    <row r="110" spans="2:11" ht="15">
      <c r="B110" s="13">
        <v>20180</v>
      </c>
      <c r="C110" t="s">
        <v>539</v>
      </c>
      <c r="D110" s="14"/>
      <c r="E110" s="15"/>
      <c r="F110" s="42"/>
      <c r="H110" t="s">
        <v>276</v>
      </c>
      <c r="I110" s="30" t="s">
        <v>75</v>
      </c>
      <c r="J110" s="29"/>
    </row>
    <row r="111" spans="2:11" ht="15">
      <c r="B111" s="13">
        <v>20200</v>
      </c>
      <c r="C111" t="s">
        <v>540</v>
      </c>
      <c r="D111" s="14"/>
      <c r="E111" s="15"/>
      <c r="F111" s="42"/>
      <c r="H111" t="s">
        <v>277</v>
      </c>
      <c r="I111" s="30" t="s">
        <v>76</v>
      </c>
      <c r="J111" s="29"/>
    </row>
    <row r="112" spans="2:11" ht="15">
      <c r="B112" s="13">
        <v>164</v>
      </c>
      <c r="C112" t="s">
        <v>541</v>
      </c>
      <c r="D112" s="14"/>
      <c r="E112" s="15"/>
      <c r="F112" s="42"/>
      <c r="H112" t="s">
        <v>278</v>
      </c>
      <c r="I112" s="30" t="s">
        <v>77</v>
      </c>
      <c r="J112" s="29"/>
    </row>
    <row r="113" spans="2:12" ht="15">
      <c r="B113" s="13">
        <v>166</v>
      </c>
      <c r="C113" t="s">
        <v>542</v>
      </c>
      <c r="D113" s="14"/>
      <c r="E113" s="20"/>
      <c r="F113" s="42"/>
      <c r="H113" t="s">
        <v>279</v>
      </c>
      <c r="I113" s="30" t="s">
        <v>78</v>
      </c>
      <c r="J113" s="29"/>
    </row>
    <row r="114" spans="2:12" ht="15">
      <c r="B114" s="13">
        <v>163</v>
      </c>
      <c r="C114" t="s">
        <v>543</v>
      </c>
      <c r="D114" s="14"/>
      <c r="E114" s="20"/>
      <c r="F114" s="42"/>
      <c r="H114" t="s">
        <v>280</v>
      </c>
      <c r="I114" s="30" t="s">
        <v>79</v>
      </c>
      <c r="J114" s="29"/>
    </row>
    <row r="115" spans="2:12" ht="15">
      <c r="B115" s="13">
        <v>165</v>
      </c>
      <c r="C115" t="s">
        <v>544</v>
      </c>
      <c r="D115" s="14"/>
      <c r="E115" s="15"/>
      <c r="F115" s="42"/>
      <c r="H115" t="s">
        <v>281</v>
      </c>
      <c r="I115" s="30" t="s">
        <v>80</v>
      </c>
      <c r="J115" s="29"/>
    </row>
    <row r="116" spans="2:12" ht="15">
      <c r="B116" s="13">
        <v>167</v>
      </c>
      <c r="C116" t="s">
        <v>545</v>
      </c>
      <c r="D116" s="14"/>
      <c r="E116" s="20"/>
      <c r="F116" s="42"/>
      <c r="H116" t="s">
        <v>282</v>
      </c>
      <c r="I116" s="30" t="s">
        <v>81</v>
      </c>
      <c r="J116" s="29"/>
    </row>
    <row r="117" spans="2:12" ht="15">
      <c r="B117" s="13">
        <v>169</v>
      </c>
      <c r="C117" t="s">
        <v>546</v>
      </c>
      <c r="D117" s="22">
        <f ca="1">IF(J125=0,IF((D106-D107-D119)&gt;0,D106-D107-D119,((RANDBETWEEN(1,100)/10000)+1)*J125))</f>
        <v>0</v>
      </c>
      <c r="E117" s="17">
        <f ca="1">D117</f>
        <v>0</v>
      </c>
      <c r="F117" s="42"/>
      <c r="I117" s="36" t="s">
        <v>82</v>
      </c>
      <c r="J117" s="29"/>
    </row>
    <row r="118" spans="2:12" ht="15">
      <c r="B118" s="13">
        <v>171</v>
      </c>
      <c r="C118" t="s">
        <v>547</v>
      </c>
      <c r="D118" s="22">
        <f ca="1">IF(J126=0,IF((D106-D107-D119)&lt;=0,D106-D107-D119,((RANDBETWEEN(1,100)/10000)+1)*J126))</f>
        <v>-464921.2254</v>
      </c>
      <c r="E118" s="17">
        <f ca="1">D118+D119</f>
        <v>-566660.96909999999</v>
      </c>
      <c r="F118" s="42"/>
      <c r="H118" t="s">
        <v>283</v>
      </c>
      <c r="I118" s="30" t="s">
        <v>2</v>
      </c>
      <c r="J118" s="29"/>
    </row>
    <row r="119" spans="2:12" ht="15">
      <c r="B119" s="13">
        <v>172</v>
      </c>
      <c r="C119" s="16" t="s">
        <v>548</v>
      </c>
      <c r="D119" s="22">
        <f ca="1">((RANDBETWEEN(1,100)/10000)+1)*J127</f>
        <v>-101739.74370000001</v>
      </c>
      <c r="E119" s="17">
        <f ca="1">E228</f>
        <v>-24648.105171610074</v>
      </c>
      <c r="F119" s="42"/>
      <c r="H119" t="s">
        <v>284</v>
      </c>
      <c r="I119" s="30" t="s">
        <v>83</v>
      </c>
      <c r="J119" s="29"/>
    </row>
    <row r="120" spans="2:12" ht="15">
      <c r="B120" s="13">
        <v>20340</v>
      </c>
      <c r="C120" t="s">
        <v>549</v>
      </c>
      <c r="D120" s="14"/>
      <c r="E120" s="20"/>
      <c r="F120" s="42"/>
      <c r="H120" t="s">
        <v>285</v>
      </c>
      <c r="I120" s="30" t="s">
        <v>84</v>
      </c>
      <c r="J120" s="29"/>
    </row>
    <row r="121" spans="2:12" ht="15">
      <c r="B121" s="13">
        <v>20350</v>
      </c>
      <c r="C121" t="s">
        <v>550</v>
      </c>
      <c r="D121" s="14"/>
      <c r="E121" s="15"/>
      <c r="F121" s="42"/>
      <c r="H121" t="s">
        <v>286</v>
      </c>
      <c r="I121" s="30" t="s">
        <v>85</v>
      </c>
      <c r="J121" s="29"/>
    </row>
    <row r="122" spans="2:12" ht="16" thickBot="1">
      <c r="B122" s="13">
        <v>170</v>
      </c>
      <c r="C122" s="16" t="s">
        <v>551</v>
      </c>
      <c r="D122" s="22">
        <f ca="1">((RANDBETWEEN(1,100)/10000)+1)*J92</f>
        <v>208108.69200000001</v>
      </c>
      <c r="E122" s="17">
        <f ca="1">D122*$E$165/$D$165</f>
        <v>219955.05144556367</v>
      </c>
      <c r="F122" s="42"/>
      <c r="H122" t="s">
        <v>287</v>
      </c>
      <c r="I122" s="31" t="s">
        <v>93</v>
      </c>
      <c r="J122" s="29"/>
    </row>
    <row r="123" spans="2:12" ht="15">
      <c r="B123" s="13">
        <v>173</v>
      </c>
      <c r="C123" t="s">
        <v>552</v>
      </c>
      <c r="D123" s="14"/>
      <c r="E123" s="15"/>
      <c r="F123" s="42"/>
      <c r="I123" s="36" t="s">
        <v>58</v>
      </c>
      <c r="J123" s="29"/>
    </row>
    <row r="124" spans="2:12" ht="15">
      <c r="B124" s="13">
        <v>175</v>
      </c>
      <c r="C124" t="s">
        <v>553</v>
      </c>
      <c r="D124" s="14"/>
      <c r="E124" s="15"/>
      <c r="F124" s="42"/>
      <c r="H124" s="23" t="s">
        <v>288</v>
      </c>
      <c r="I124" s="35" t="s">
        <v>94</v>
      </c>
      <c r="J124" s="51">
        <v>10329</v>
      </c>
      <c r="K124" s="51" t="s">
        <v>652</v>
      </c>
      <c r="L124" t="s">
        <v>700</v>
      </c>
    </row>
    <row r="125" spans="2:12" ht="15">
      <c r="B125" s="13">
        <v>12100</v>
      </c>
      <c r="C125" t="s">
        <v>554</v>
      </c>
      <c r="D125" s="14"/>
      <c r="E125" s="15"/>
      <c r="F125" s="42"/>
      <c r="H125" s="11" t="s">
        <v>289</v>
      </c>
      <c r="I125" s="34" t="s">
        <v>95</v>
      </c>
      <c r="J125" s="29"/>
      <c r="K125" s="29" t="s">
        <v>652</v>
      </c>
    </row>
    <row r="126" spans="2:12" ht="15">
      <c r="B126" s="13">
        <v>174</v>
      </c>
      <c r="C126" t="s">
        <v>555</v>
      </c>
      <c r="D126" s="14"/>
      <c r="E126" s="15"/>
      <c r="F126" s="42"/>
      <c r="H126" s="11" t="s">
        <v>290</v>
      </c>
      <c r="I126" s="34" t="s">
        <v>96</v>
      </c>
      <c r="J126" s="29"/>
      <c r="K126" s="29" t="s">
        <v>652</v>
      </c>
    </row>
    <row r="127" spans="2:12" ht="15">
      <c r="B127" s="13">
        <v>180</v>
      </c>
      <c r="C127" s="16" t="s">
        <v>556</v>
      </c>
      <c r="D127" s="22">
        <f ca="1">((RANDBETWEEN(1,100)/10000)+1)*J93</f>
        <v>80539.344800000006</v>
      </c>
      <c r="E127" s="17">
        <f ca="1">D127*$E$165/$D$165</f>
        <v>85123.958824727946</v>
      </c>
      <c r="F127" s="42"/>
      <c r="H127" s="11" t="s">
        <v>291</v>
      </c>
      <c r="I127" s="34" t="s">
        <v>97</v>
      </c>
      <c r="J127" s="17">
        <f>J79</f>
        <v>-101143</v>
      </c>
      <c r="K127" s="29" t="s">
        <v>703</v>
      </c>
    </row>
    <row r="128" spans="2:12" ht="15">
      <c r="B128" s="13">
        <v>190</v>
      </c>
      <c r="C128" t="s">
        <v>557</v>
      </c>
      <c r="D128" s="14"/>
      <c r="E128" s="15"/>
      <c r="F128" s="42"/>
      <c r="I128" s="36" t="s">
        <v>98</v>
      </c>
      <c r="J128" s="29"/>
    </row>
    <row r="129" spans="2:13" ht="15">
      <c r="B129" s="13">
        <v>211</v>
      </c>
      <c r="C129" t="s">
        <v>512</v>
      </c>
      <c r="D129" s="14"/>
      <c r="E129" s="15"/>
      <c r="F129" s="42"/>
      <c r="H129" t="s">
        <v>292</v>
      </c>
      <c r="I129" s="30" t="s">
        <v>99</v>
      </c>
      <c r="J129" s="29"/>
    </row>
    <row r="130" spans="2:13" ht="15">
      <c r="B130" s="13">
        <v>191</v>
      </c>
      <c r="C130" t="s">
        <v>558</v>
      </c>
      <c r="D130" s="14"/>
      <c r="E130" s="15"/>
      <c r="F130" s="42"/>
      <c r="H130" t="s">
        <v>86</v>
      </c>
      <c r="I130" s="30" t="s">
        <v>100</v>
      </c>
      <c r="J130" s="29"/>
    </row>
    <row r="131" spans="2:13" ht="15">
      <c r="B131" s="13">
        <v>181</v>
      </c>
      <c r="C131" t="s">
        <v>512</v>
      </c>
      <c r="D131" s="14"/>
      <c r="E131" s="15"/>
      <c r="F131" s="42"/>
      <c r="H131" t="s">
        <v>87</v>
      </c>
      <c r="I131" s="30" t="s">
        <v>101</v>
      </c>
      <c r="J131" s="29"/>
    </row>
    <row r="132" spans="2:13" ht="15">
      <c r="B132" s="13">
        <v>192</v>
      </c>
      <c r="C132" t="s">
        <v>559</v>
      </c>
      <c r="D132" s="14"/>
      <c r="E132" s="15"/>
      <c r="F132" s="42"/>
      <c r="H132" t="s">
        <v>88</v>
      </c>
      <c r="I132" s="30" t="s">
        <v>80</v>
      </c>
      <c r="J132" s="29"/>
    </row>
    <row r="133" spans="2:13" ht="15">
      <c r="B133" s="13">
        <v>182</v>
      </c>
      <c r="C133" t="s">
        <v>512</v>
      </c>
      <c r="D133" s="14"/>
      <c r="E133" s="15"/>
      <c r="F133" s="42"/>
      <c r="H133" t="s">
        <v>89</v>
      </c>
      <c r="I133" s="30" t="s">
        <v>102</v>
      </c>
      <c r="J133" s="29"/>
    </row>
    <row r="134" spans="2:13" ht="15">
      <c r="B134" s="13">
        <v>11400</v>
      </c>
      <c r="C134" t="s">
        <v>560</v>
      </c>
      <c r="D134" s="14"/>
      <c r="E134" s="15"/>
      <c r="F134" s="42"/>
      <c r="I134" s="36" t="s">
        <v>103</v>
      </c>
      <c r="J134" s="29"/>
    </row>
    <row r="135" spans="2:13" ht="15">
      <c r="B135" s="13">
        <v>11450</v>
      </c>
      <c r="C135" t="s">
        <v>512</v>
      </c>
      <c r="D135" s="14"/>
      <c r="E135" s="15"/>
      <c r="F135" s="42"/>
      <c r="H135" t="s">
        <v>90</v>
      </c>
      <c r="I135" s="30" t="s">
        <v>104</v>
      </c>
      <c r="J135" s="29"/>
    </row>
    <row r="136" spans="2:13" ht="15">
      <c r="B136" s="13">
        <v>193</v>
      </c>
      <c r="C136" s="16" t="s">
        <v>561</v>
      </c>
      <c r="D136" s="22">
        <f ca="1">((RANDBETWEEN(1,100)/10000)+1)*J94+((RANDBETWEEN(1,100)/10000)+1)*J95</f>
        <v>28785.118200000001</v>
      </c>
      <c r="E136" s="17">
        <f ca="1">D136*$E$165/$D$165</f>
        <v>30423.679538323326</v>
      </c>
      <c r="F136" s="42"/>
      <c r="H136" t="s">
        <v>91</v>
      </c>
      <c r="I136" s="30" t="s">
        <v>105</v>
      </c>
      <c r="J136" s="29"/>
    </row>
    <row r="137" spans="2:13" ht="15">
      <c r="B137" s="13">
        <v>210</v>
      </c>
      <c r="C137" s="16" t="s">
        <v>512</v>
      </c>
      <c r="D137" s="22">
        <f ca="1">((RANDBETWEEN(1,100)/10000)+1)*J95</f>
        <v>0</v>
      </c>
      <c r="E137" s="17">
        <f ca="1">D137*$E$165/$D$165</f>
        <v>0</v>
      </c>
      <c r="F137" s="42"/>
      <c r="H137" t="s">
        <v>92</v>
      </c>
      <c r="I137" s="30" t="s">
        <v>106</v>
      </c>
      <c r="J137" s="29"/>
    </row>
    <row r="138" spans="2:13" ht="16" thickBot="1">
      <c r="B138" s="13">
        <v>194</v>
      </c>
      <c r="C138" t="s">
        <v>562</v>
      </c>
      <c r="D138" s="14"/>
      <c r="E138" s="15"/>
      <c r="F138" s="42"/>
      <c r="H138" s="2" t="s">
        <v>107</v>
      </c>
      <c r="I138" s="31" t="s">
        <v>123</v>
      </c>
      <c r="J138" s="29"/>
    </row>
    <row r="139" spans="2:13" ht="15">
      <c r="B139" s="13">
        <v>184</v>
      </c>
      <c r="C139" t="s">
        <v>512</v>
      </c>
      <c r="D139" s="14"/>
      <c r="E139" s="15"/>
      <c r="F139" s="42"/>
      <c r="H139" s="11" t="s">
        <v>108</v>
      </c>
      <c r="I139" s="34" t="s">
        <v>124</v>
      </c>
      <c r="J139" s="29"/>
      <c r="K139" s="29" t="s">
        <v>652</v>
      </c>
      <c r="L139" s="29">
        <f>J139+J100</f>
        <v>297830</v>
      </c>
      <c r="M139" s="48" t="s">
        <v>688</v>
      </c>
    </row>
    <row r="140" spans="2:13" ht="15">
      <c r="B140" s="13">
        <v>215</v>
      </c>
      <c r="C140" t="s">
        <v>563</v>
      </c>
      <c r="D140" s="17">
        <f ca="1">F161</f>
        <v>-1799.4865000001155</v>
      </c>
      <c r="E140" s="17">
        <f ca="1">G161</f>
        <v>-8918.3463991759054</v>
      </c>
      <c r="F140" s="42"/>
      <c r="H140" s="11" t="s">
        <v>109</v>
      </c>
      <c r="I140" s="34" t="s">
        <v>125</v>
      </c>
      <c r="J140" s="29"/>
      <c r="K140" s="29" t="s">
        <v>652</v>
      </c>
      <c r="L140" s="29"/>
    </row>
    <row r="141" spans="2:13" ht="15">
      <c r="B141" s="13">
        <v>185</v>
      </c>
      <c r="C141" t="s">
        <v>512</v>
      </c>
      <c r="D141" s="14"/>
      <c r="E141" s="15"/>
      <c r="F141" s="42"/>
      <c r="H141" s="11" t="s">
        <v>110</v>
      </c>
      <c r="I141" s="34" t="s">
        <v>126</v>
      </c>
      <c r="J141" s="29"/>
      <c r="K141" s="29" t="s">
        <v>652</v>
      </c>
      <c r="L141" s="29"/>
    </row>
    <row r="142" spans="2:13" ht="15">
      <c r="B142" s="13">
        <v>195</v>
      </c>
      <c r="C142" s="16" t="s">
        <v>564</v>
      </c>
      <c r="D142" s="22">
        <f ca="1">((RANDBETWEEN(1,100)/10000)+1)*J96</f>
        <v>359861.54520000005</v>
      </c>
      <c r="E142" s="17">
        <f ca="1">D142*$E$165/$D$165</f>
        <v>380346.26966828492</v>
      </c>
      <c r="F142" s="42"/>
      <c r="H142" s="11" t="s">
        <v>111</v>
      </c>
      <c r="I142" s="34" t="s">
        <v>127</v>
      </c>
      <c r="J142" s="29"/>
      <c r="K142" s="29" t="s">
        <v>652</v>
      </c>
      <c r="L142" s="29"/>
    </row>
    <row r="143" spans="2:13" ht="15">
      <c r="B143" s="13">
        <v>186</v>
      </c>
      <c r="C143" t="s">
        <v>512</v>
      </c>
      <c r="D143" s="14"/>
      <c r="E143" s="15"/>
      <c r="F143" s="42"/>
      <c r="H143" s="11" t="s">
        <v>112</v>
      </c>
      <c r="I143" s="34" t="s">
        <v>128</v>
      </c>
      <c r="J143" s="29"/>
      <c r="K143" s="29" t="s">
        <v>652</v>
      </c>
      <c r="L143" s="29">
        <f>J143+J101</f>
        <v>153542</v>
      </c>
      <c r="M143" s="48" t="s">
        <v>692</v>
      </c>
    </row>
    <row r="144" spans="2:13" ht="15">
      <c r="B144" s="13">
        <v>196</v>
      </c>
      <c r="C144" t="s">
        <v>565</v>
      </c>
      <c r="D144" s="14"/>
      <c r="E144" s="15"/>
      <c r="F144" s="42"/>
      <c r="H144" s="11" t="s">
        <v>113</v>
      </c>
      <c r="I144" s="34" t="s">
        <v>129</v>
      </c>
      <c r="J144" s="29"/>
      <c r="K144" s="29" t="s">
        <v>652</v>
      </c>
      <c r="L144" s="29">
        <f>J144+J103</f>
        <v>7709</v>
      </c>
      <c r="M144" s="48" t="s">
        <v>694</v>
      </c>
    </row>
    <row r="145" spans="2:13" ht="15">
      <c r="B145" s="13">
        <v>187</v>
      </c>
      <c r="C145" t="s">
        <v>512</v>
      </c>
      <c r="D145" s="14"/>
      <c r="E145" s="15"/>
      <c r="F145" s="42"/>
      <c r="H145" s="11" t="s">
        <v>114</v>
      </c>
      <c r="I145" s="34" t="s">
        <v>130</v>
      </c>
      <c r="J145" s="29"/>
      <c r="K145" s="29" t="s">
        <v>652</v>
      </c>
      <c r="L145" s="29">
        <f>J145+J102</f>
        <v>407977</v>
      </c>
      <c r="M145" s="48" t="s">
        <v>693</v>
      </c>
    </row>
    <row r="146" spans="2:13" ht="15">
      <c r="B146" s="13">
        <v>197</v>
      </c>
      <c r="C146" t="s">
        <v>566</v>
      </c>
      <c r="D146" s="14"/>
      <c r="E146" s="15"/>
      <c r="F146" s="42"/>
      <c r="H146" t="s">
        <v>115</v>
      </c>
      <c r="I146" s="30" t="s">
        <v>131</v>
      </c>
      <c r="J146" s="29"/>
    </row>
    <row r="147" spans="2:13" ht="16" thickBot="1">
      <c r="B147" s="13">
        <v>188</v>
      </c>
      <c r="C147" t="s">
        <v>512</v>
      </c>
      <c r="D147" s="14"/>
      <c r="E147" s="15"/>
      <c r="F147" s="42"/>
      <c r="H147" s="2" t="s">
        <v>116</v>
      </c>
      <c r="I147" s="31" t="s">
        <v>132</v>
      </c>
      <c r="J147" s="29"/>
    </row>
    <row r="148" spans="2:13" ht="15">
      <c r="B148" s="13">
        <v>198</v>
      </c>
      <c r="C148" t="s">
        <v>567</v>
      </c>
      <c r="D148" s="14"/>
      <c r="E148" s="18"/>
      <c r="F148" s="42"/>
      <c r="H148" t="s">
        <v>117</v>
      </c>
      <c r="I148" s="30" t="s">
        <v>124</v>
      </c>
      <c r="J148" s="29"/>
    </row>
    <row r="149" spans="2:13" ht="15">
      <c r="B149" s="13">
        <v>189</v>
      </c>
      <c r="C149" t="s">
        <v>512</v>
      </c>
      <c r="D149" s="14"/>
      <c r="E149" s="15"/>
      <c r="F149" s="42"/>
      <c r="H149" t="s">
        <v>118</v>
      </c>
      <c r="I149" s="30" t="s">
        <v>133</v>
      </c>
      <c r="J149" s="29"/>
    </row>
    <row r="150" spans="2:13" ht="15">
      <c r="B150" s="13">
        <v>199</v>
      </c>
      <c r="C150" t="s">
        <v>568</v>
      </c>
      <c r="D150" s="14"/>
      <c r="E150" s="15"/>
      <c r="F150" s="42"/>
      <c r="H150" t="s">
        <v>119</v>
      </c>
      <c r="I150" s="30" t="s">
        <v>134</v>
      </c>
      <c r="J150" s="29"/>
    </row>
    <row r="151" spans="2:13" ht="15">
      <c r="B151" s="13">
        <v>204</v>
      </c>
      <c r="C151" t="s">
        <v>512</v>
      </c>
      <c r="D151" s="14"/>
      <c r="E151" s="15"/>
      <c r="F151" s="42"/>
      <c r="H151" t="s">
        <v>120</v>
      </c>
      <c r="I151" s="30" t="s">
        <v>125</v>
      </c>
      <c r="J151" s="29"/>
    </row>
    <row r="152" spans="2:13" ht="15">
      <c r="B152" s="13">
        <v>201</v>
      </c>
      <c r="C152" t="s">
        <v>569</v>
      </c>
      <c r="D152" s="14"/>
      <c r="E152" s="18"/>
      <c r="F152" s="42"/>
      <c r="H152" t="s">
        <v>121</v>
      </c>
      <c r="I152" s="30" t="s">
        <v>137</v>
      </c>
      <c r="J152" s="29"/>
    </row>
    <row r="153" spans="2:13" ht="15">
      <c r="B153" s="13">
        <v>205</v>
      </c>
      <c r="C153" t="s">
        <v>512</v>
      </c>
      <c r="D153" s="14"/>
      <c r="E153" s="15"/>
      <c r="F153" s="42"/>
      <c r="H153" t="s">
        <v>122</v>
      </c>
      <c r="I153" s="30" t="s">
        <v>138</v>
      </c>
      <c r="J153" s="29"/>
    </row>
    <row r="154" spans="2:13" ht="15">
      <c r="B154" s="13">
        <v>202</v>
      </c>
      <c r="C154" t="s">
        <v>570</v>
      </c>
      <c r="D154" s="14"/>
      <c r="E154" s="18"/>
      <c r="F154" s="42"/>
      <c r="H154" t="s">
        <v>135</v>
      </c>
      <c r="I154" s="30" t="s">
        <v>139</v>
      </c>
      <c r="J154" s="29"/>
    </row>
    <row r="155" spans="2:13" ht="16" thickBot="1">
      <c r="B155" s="13">
        <v>206</v>
      </c>
      <c r="C155" t="s">
        <v>512</v>
      </c>
      <c r="D155" s="14"/>
      <c r="E155" s="15"/>
      <c r="F155" s="42"/>
      <c r="H155" s="2" t="s">
        <v>136</v>
      </c>
      <c r="I155" s="31" t="s">
        <v>140</v>
      </c>
      <c r="J155" s="29"/>
    </row>
    <row r="156" spans="2:13" ht="15">
      <c r="B156" s="13">
        <v>203</v>
      </c>
      <c r="C156" s="16" t="s">
        <v>571</v>
      </c>
      <c r="D156" s="22">
        <f ca="1">((RANDBETWEEN(1,100)/10000)+1)*J97</f>
        <v>43545.017599999999</v>
      </c>
      <c r="E156" s="17">
        <f ca="1">D156*$E$165/$D$165</f>
        <v>46023.770051882195</v>
      </c>
      <c r="F156" s="42"/>
    </row>
    <row r="157" spans="2:13">
      <c r="B157" s="13">
        <v>207</v>
      </c>
      <c r="C157" t="s">
        <v>512</v>
      </c>
      <c r="D157" s="14"/>
      <c r="E157" s="15"/>
      <c r="F157" s="42"/>
    </row>
    <row r="158" spans="2:13" ht="15">
      <c r="B158" s="13">
        <v>220</v>
      </c>
      <c r="C158" s="16" t="s">
        <v>572</v>
      </c>
      <c r="D158" s="22">
        <f ca="1">((RANDBETWEEN(1,100)/10000)+1)*J98</f>
        <v>15806.782200000001</v>
      </c>
      <c r="E158" s="17">
        <f ca="1">D158*$E$165/$D$165</f>
        <v>16706.565970775599</v>
      </c>
      <c r="F158" s="42"/>
      <c r="H158" t="s">
        <v>655</v>
      </c>
    </row>
    <row r="159" spans="2:13">
      <c r="B159" s="13">
        <v>221</v>
      </c>
      <c r="C159" t="s">
        <v>573</v>
      </c>
      <c r="D159" s="14"/>
      <c r="E159" s="15"/>
      <c r="F159" s="42"/>
      <c r="H159" t="s">
        <v>656</v>
      </c>
      <c r="I159" s="30" t="s">
        <v>657</v>
      </c>
    </row>
    <row r="160" spans="2:13" ht="15">
      <c r="B160" s="13">
        <v>240</v>
      </c>
      <c r="C160" t="s">
        <v>574</v>
      </c>
      <c r="D160" s="24">
        <f ca="1">D107+D117+D118+D119+D122+D127+D136+D142+D156+D158</f>
        <v>180385.80100000009</v>
      </c>
      <c r="E160" s="24">
        <f ca="1">E107+E117+E118+E119+E122+E127+E136+E142+E156+E158</f>
        <v>197670.49132794759</v>
      </c>
      <c r="F160" s="22">
        <f ca="1">((RANDBETWEEN(1,100)/10000)+1)*J99</f>
        <v>178586.31449999998</v>
      </c>
      <c r="G160" s="17">
        <f ca="1">F160*$E$165/$D$165</f>
        <v>188752.14492877168</v>
      </c>
      <c r="I160" s="30" t="s">
        <v>658</v>
      </c>
    </row>
    <row r="161" spans="2:9">
      <c r="B161" s="13">
        <v>250</v>
      </c>
      <c r="C161" t="s">
        <v>575</v>
      </c>
      <c r="F161" s="14">
        <f ca="1">F160-D160</f>
        <v>-1799.4865000001155</v>
      </c>
      <c r="G161" s="14">
        <f ca="1">G160-E160</f>
        <v>-8918.3463991759054</v>
      </c>
      <c r="I161" s="30" t="s">
        <v>659</v>
      </c>
    </row>
    <row r="162" spans="2:9">
      <c r="B162" s="9" t="s">
        <v>576</v>
      </c>
      <c r="F162" s="20" t="s">
        <v>651</v>
      </c>
      <c r="I162" s="30" t="s">
        <v>660</v>
      </c>
    </row>
    <row r="163" spans="2:9">
      <c r="B163" t="s">
        <v>465</v>
      </c>
      <c r="C163" t="s">
        <v>466</v>
      </c>
      <c r="D163" s="14"/>
      <c r="E163" s="19"/>
      <c r="F163" s="42"/>
      <c r="I163" s="30" t="s">
        <v>661</v>
      </c>
    </row>
    <row r="164" spans="2:9">
      <c r="B164" s="13">
        <v>270</v>
      </c>
      <c r="C164" t="s">
        <v>577</v>
      </c>
      <c r="D164" s="14"/>
      <c r="E164" s="20"/>
      <c r="F164" s="42"/>
      <c r="I164" s="30" t="s">
        <v>662</v>
      </c>
    </row>
    <row r="165" spans="2:9">
      <c r="B165" s="13">
        <v>280</v>
      </c>
      <c r="C165" s="16" t="s">
        <v>578</v>
      </c>
      <c r="D165" s="22">
        <f ca="1">((RANDBETWEEN(1,100)/10000)+1)*L139</f>
        <v>299408.49900000001</v>
      </c>
      <c r="E165" s="14">
        <f>K21</f>
        <v>316452</v>
      </c>
      <c r="F165" s="42"/>
    </row>
    <row r="166" spans="2:9">
      <c r="B166" s="13">
        <v>11500</v>
      </c>
      <c r="C166" t="s">
        <v>579</v>
      </c>
      <c r="D166" s="18"/>
      <c r="E166" s="18"/>
      <c r="F166" s="42"/>
    </row>
    <row r="167" spans="2:9" ht="15">
      <c r="B167" s="13">
        <v>290</v>
      </c>
      <c r="C167" t="s">
        <v>580</v>
      </c>
      <c r="D167" s="22">
        <f ca="1">((RANDBETWEEN(1,100)/10000)+1)*L141</f>
        <v>0</v>
      </c>
      <c r="E167" s="17">
        <f ca="1">D167*$E$165/$D$165</f>
        <v>0</v>
      </c>
      <c r="F167" s="42"/>
    </row>
    <row r="168" spans="2:9">
      <c r="B168" s="13">
        <v>285</v>
      </c>
      <c r="C168" t="s">
        <v>581</v>
      </c>
      <c r="D168" s="14"/>
      <c r="E168" s="15"/>
      <c r="F168" s="42"/>
    </row>
    <row r="169" spans="2:9">
      <c r="B169" s="13">
        <v>282</v>
      </c>
      <c r="C169" t="s">
        <v>582</v>
      </c>
      <c r="D169" s="14"/>
      <c r="E169" s="15"/>
      <c r="F169" s="42"/>
    </row>
    <row r="170" spans="2:9" ht="15">
      <c r="B170" s="13">
        <v>300</v>
      </c>
      <c r="C170" t="s">
        <v>583</v>
      </c>
      <c r="D170" s="22">
        <f ca="1">((RANDBETWEEN(1,100)/10000)+1)*L140</f>
        <v>0</v>
      </c>
      <c r="E170" s="17">
        <f ca="1">D170*$E$165/$D$165</f>
        <v>0</v>
      </c>
      <c r="F170" s="42"/>
      <c r="G170" s="24"/>
    </row>
    <row r="171" spans="2:9">
      <c r="B171" s="13">
        <v>11000</v>
      </c>
      <c r="C171" t="s">
        <v>584</v>
      </c>
      <c r="D171" s="14"/>
      <c r="E171" s="15"/>
      <c r="F171" s="42"/>
    </row>
    <row r="172" spans="2:9">
      <c r="B172" s="13">
        <v>310</v>
      </c>
      <c r="C172" t="s">
        <v>585</v>
      </c>
      <c r="D172" s="14"/>
      <c r="E172" s="20"/>
      <c r="F172" s="42"/>
    </row>
    <row r="173" spans="2:9" ht="15">
      <c r="B173" s="13">
        <v>320</v>
      </c>
      <c r="C173" s="16" t="s">
        <v>586</v>
      </c>
      <c r="D173" s="22">
        <f ca="1">IF(E173&gt;0,E173*D165/E165,0)</f>
        <v>55243.332702093634</v>
      </c>
      <c r="E173" s="49">
        <f ca="1">((RANDBETWEEN(1,100)/10000)+1)*K22/3</f>
        <v>58387.998933333329</v>
      </c>
      <c r="F173" s="42"/>
    </row>
    <row r="174" spans="2:9" ht="15">
      <c r="B174" s="13">
        <v>302</v>
      </c>
      <c r="C174" t="s">
        <v>587</v>
      </c>
      <c r="D174" s="17">
        <f ca="1">-D173+2*((RANDBETWEEN(1,100)/10000)+1)*L145/3</f>
        <v>218210.05116457306</v>
      </c>
      <c r="E174" s="49">
        <f ca="1">((RANDBETWEEN(1,100)/10000)+1)*K22/2</f>
        <v>86956.908800000005</v>
      </c>
      <c r="F174" s="42"/>
    </row>
    <row r="175" spans="2:9" ht="15">
      <c r="B175" s="13">
        <v>304</v>
      </c>
      <c r="C175" t="s">
        <v>588</v>
      </c>
      <c r="D175" s="17">
        <f ca="1">1*((RANDBETWEEN(1,100)/10000)+1)*L145/3</f>
        <v>137338.65743333334</v>
      </c>
      <c r="E175" s="49">
        <f ca="1">((RANDBETWEEN(1,100)/10000)+1)*(K22-E173-E174)</f>
        <v>28500.446349440008</v>
      </c>
      <c r="F175" s="42"/>
    </row>
    <row r="176" spans="2:9" ht="15">
      <c r="B176" s="13">
        <v>370</v>
      </c>
      <c r="C176" t="s">
        <v>589</v>
      </c>
      <c r="D176" s="22">
        <f ca="1">((RANDBETWEEN(1,100)/10000)+1)*L143</f>
        <v>153618.77099999998</v>
      </c>
      <c r="E176" s="17">
        <f ca="1">D176</f>
        <v>153618.77099999998</v>
      </c>
      <c r="F176" s="42"/>
    </row>
    <row r="177" spans="2:7">
      <c r="B177" s="13">
        <v>371</v>
      </c>
      <c r="C177" t="s">
        <v>590</v>
      </c>
      <c r="D177" s="24">
        <f ca="1">D176</f>
        <v>153618.77099999998</v>
      </c>
      <c r="E177" s="24">
        <f ca="1">E176</f>
        <v>153618.77099999998</v>
      </c>
      <c r="F177" s="42"/>
      <c r="G177" s="21"/>
    </row>
    <row r="178" spans="2:7">
      <c r="B178" s="13">
        <v>372</v>
      </c>
      <c r="C178" t="s">
        <v>591</v>
      </c>
      <c r="D178" s="14"/>
      <c r="E178" s="15"/>
      <c r="F178" s="42"/>
    </row>
    <row r="179" spans="2:7">
      <c r="B179" s="13">
        <v>11600</v>
      </c>
      <c r="C179" t="s">
        <v>592</v>
      </c>
      <c r="D179" s="14"/>
      <c r="E179" s="15"/>
      <c r="F179" s="42"/>
    </row>
    <row r="180" spans="2:7">
      <c r="B180" s="13">
        <v>375</v>
      </c>
      <c r="C180" t="s">
        <v>593</v>
      </c>
      <c r="D180" s="14"/>
      <c r="E180" s="15"/>
      <c r="F180" s="42"/>
    </row>
    <row r="181" spans="2:7">
      <c r="B181" s="13">
        <v>373</v>
      </c>
      <c r="C181" t="s">
        <v>594</v>
      </c>
      <c r="D181" s="14"/>
      <c r="E181" s="15"/>
      <c r="F181" s="42"/>
    </row>
    <row r="182" spans="2:7">
      <c r="B182" s="13">
        <v>374</v>
      </c>
      <c r="C182" t="s">
        <v>595</v>
      </c>
      <c r="E182" s="15"/>
      <c r="F182" s="42"/>
    </row>
    <row r="183" spans="2:7" ht="15">
      <c r="B183" s="13">
        <v>390</v>
      </c>
      <c r="C183" t="s">
        <v>596</v>
      </c>
      <c r="D183" s="22">
        <f ca="1">((RANDBETWEEN(1,100)/10000)+1)*L144</f>
        <v>7721.3344000000006</v>
      </c>
      <c r="E183" s="17">
        <f ca="1">D183</f>
        <v>7721.3344000000006</v>
      </c>
      <c r="F183" s="42"/>
    </row>
    <row r="184" spans="2:7">
      <c r="B184" s="13">
        <v>11700</v>
      </c>
      <c r="C184" t="s">
        <v>597</v>
      </c>
      <c r="D184" s="14"/>
      <c r="E184" s="15"/>
      <c r="F184" s="42"/>
    </row>
    <row r="185" spans="2:7">
      <c r="B185" s="13">
        <v>392</v>
      </c>
      <c r="C185" t="s">
        <v>598</v>
      </c>
      <c r="D185" s="14"/>
      <c r="E185" s="15"/>
      <c r="F185" s="42"/>
    </row>
    <row r="186" spans="2:7">
      <c r="B186" s="13">
        <v>394</v>
      </c>
      <c r="C186" t="s">
        <v>599</v>
      </c>
      <c r="D186" s="14"/>
      <c r="E186" s="15"/>
      <c r="F186" s="42"/>
    </row>
    <row r="187" spans="2:7">
      <c r="B187" s="13">
        <v>395</v>
      </c>
      <c r="C187" t="s">
        <v>600</v>
      </c>
      <c r="D187" s="14"/>
      <c r="E187" s="15"/>
      <c r="F187" s="42"/>
    </row>
    <row r="188" spans="2:7">
      <c r="B188" s="13">
        <v>396</v>
      </c>
      <c r="C188" t="s">
        <v>601</v>
      </c>
      <c r="D188" s="14"/>
      <c r="E188" s="15"/>
      <c r="F188" s="42"/>
    </row>
    <row r="189" spans="2:7">
      <c r="B189" s="13">
        <v>330</v>
      </c>
      <c r="C189" t="s">
        <v>602</v>
      </c>
      <c r="D189" s="14"/>
      <c r="E189" s="20"/>
      <c r="F189" s="42"/>
    </row>
    <row r="190" spans="2:7">
      <c r="B190" s="13">
        <v>342</v>
      </c>
      <c r="C190" t="s">
        <v>603</v>
      </c>
      <c r="D190" s="14"/>
      <c r="E190" s="20"/>
      <c r="F190" s="42"/>
    </row>
    <row r="191" spans="2:7">
      <c r="B191" s="13">
        <v>344</v>
      </c>
      <c r="C191" t="s">
        <v>604</v>
      </c>
      <c r="D191" s="14"/>
      <c r="E191" s="15"/>
      <c r="F191" s="42"/>
    </row>
    <row r="192" spans="2:7">
      <c r="B192" s="13">
        <v>346</v>
      </c>
      <c r="C192" t="s">
        <v>605</v>
      </c>
      <c r="D192" s="14"/>
      <c r="E192" s="20"/>
      <c r="F192" s="42"/>
    </row>
    <row r="193" spans="2:6" ht="15">
      <c r="B193" s="13">
        <v>422</v>
      </c>
      <c r="C193" t="s">
        <v>606</v>
      </c>
      <c r="D193" s="17">
        <f ca="1">D119-D228</f>
        <v>173965.35845000006</v>
      </c>
      <c r="E193" s="17">
        <f ca="1">E119-E228-E204</f>
        <v>-2081.0161888367616</v>
      </c>
      <c r="F193" s="42"/>
    </row>
    <row r="194" spans="2:6">
      <c r="B194" s="13">
        <v>15</v>
      </c>
      <c r="C194" t="s">
        <v>607</v>
      </c>
      <c r="D194" s="14"/>
      <c r="E194" s="15"/>
      <c r="F194" s="42"/>
    </row>
    <row r="195" spans="2:6">
      <c r="B195" s="13">
        <v>17</v>
      </c>
      <c r="C195" t="s">
        <v>608</v>
      </c>
      <c r="D195" s="14"/>
      <c r="E195" s="15"/>
      <c r="F195" s="42"/>
    </row>
    <row r="196" spans="2:6">
      <c r="B196" s="13">
        <v>16</v>
      </c>
      <c r="C196" t="s">
        <v>609</v>
      </c>
      <c r="E196" s="15"/>
      <c r="F196" s="42"/>
    </row>
    <row r="197" spans="2:6">
      <c r="B197" s="13">
        <v>311</v>
      </c>
      <c r="C197" t="s">
        <v>610</v>
      </c>
      <c r="D197" s="14"/>
      <c r="E197" s="15"/>
      <c r="F197" s="42"/>
    </row>
    <row r="198" spans="2:6">
      <c r="B198" s="13">
        <v>312</v>
      </c>
      <c r="C198" t="s">
        <v>608</v>
      </c>
      <c r="D198" s="14"/>
      <c r="E198" s="15"/>
      <c r="F198" s="42"/>
    </row>
    <row r="199" spans="2:6">
      <c r="B199" s="13">
        <v>11800</v>
      </c>
      <c r="C199" t="s">
        <v>611</v>
      </c>
      <c r="D199" s="14"/>
      <c r="E199" s="15"/>
      <c r="F199" s="42"/>
    </row>
    <row r="200" spans="2:6">
      <c r="B200" s="13">
        <v>313</v>
      </c>
      <c r="C200" t="s">
        <v>612</v>
      </c>
      <c r="D200" s="14"/>
      <c r="E200" s="15"/>
      <c r="F200" s="42"/>
    </row>
    <row r="201" spans="2:6">
      <c r="B201" s="13">
        <v>314</v>
      </c>
      <c r="C201" t="s">
        <v>613</v>
      </c>
      <c r="D201" s="14"/>
      <c r="E201" s="15"/>
      <c r="F201" s="42"/>
    </row>
    <row r="202" spans="2:6">
      <c r="B202" s="13">
        <v>315</v>
      </c>
      <c r="C202" t="s">
        <v>614</v>
      </c>
      <c r="D202" s="14"/>
      <c r="E202" s="15"/>
      <c r="F202" s="42"/>
    </row>
    <row r="203" spans="2:6">
      <c r="B203" s="13">
        <v>316</v>
      </c>
      <c r="C203" t="s">
        <v>608</v>
      </c>
      <c r="D203" s="14"/>
      <c r="E203" s="15"/>
      <c r="F203" s="42"/>
    </row>
    <row r="204" spans="2:6">
      <c r="B204" s="13">
        <v>420</v>
      </c>
      <c r="C204" t="s">
        <v>615</v>
      </c>
      <c r="D204" s="14">
        <f ca="1">((RANDBETWEEN(1,100)/10000)+1)*D136*0.068</f>
        <v>1967.3707165917604</v>
      </c>
      <c r="E204" s="14">
        <f ca="1">((RANDBETWEEN(1,100)/10000)+1)*E136*0.068</f>
        <v>2081.0161888367616</v>
      </c>
      <c r="F204" s="42"/>
    </row>
    <row r="205" spans="2:6">
      <c r="B205" s="13">
        <v>421</v>
      </c>
      <c r="C205" t="s">
        <v>608</v>
      </c>
      <c r="D205" s="14"/>
      <c r="E205" s="15"/>
      <c r="F205" s="42"/>
    </row>
    <row r="206" spans="2:6">
      <c r="B206" s="13">
        <v>11900</v>
      </c>
      <c r="C206" t="s">
        <v>616</v>
      </c>
      <c r="D206" s="14"/>
      <c r="E206" s="15"/>
      <c r="F206" s="42"/>
    </row>
    <row r="207" spans="2:6">
      <c r="B207" s="13">
        <v>430</v>
      </c>
      <c r="C207" t="s">
        <v>617</v>
      </c>
      <c r="D207" s="14"/>
      <c r="E207" s="20"/>
      <c r="F207" s="42"/>
    </row>
    <row r="208" spans="2:6">
      <c r="B208" s="13">
        <v>431</v>
      </c>
      <c r="C208" t="s">
        <v>618</v>
      </c>
      <c r="D208" s="14"/>
      <c r="E208" s="15"/>
      <c r="F208" s="42"/>
    </row>
    <row r="209" spans="2:7">
      <c r="B209" s="13">
        <v>432</v>
      </c>
      <c r="C209" t="s">
        <v>619</v>
      </c>
      <c r="D209" s="14"/>
      <c r="E209" s="15"/>
      <c r="F209" s="42"/>
    </row>
    <row r="210" spans="2:7">
      <c r="B210" s="13">
        <v>433</v>
      </c>
      <c r="C210" t="s">
        <v>620</v>
      </c>
      <c r="D210" s="14"/>
      <c r="E210" s="15"/>
      <c r="F210" s="42"/>
    </row>
    <row r="211" spans="2:7">
      <c r="B211" s="13">
        <v>434</v>
      </c>
      <c r="C211" t="s">
        <v>621</v>
      </c>
      <c r="D211" s="14"/>
      <c r="E211" s="15"/>
      <c r="F211" s="42"/>
    </row>
    <row r="212" spans="2:7">
      <c r="B212" s="13">
        <v>435</v>
      </c>
      <c r="C212" t="s">
        <v>622</v>
      </c>
      <c r="D212" s="14"/>
      <c r="E212" s="15"/>
      <c r="F212" s="42"/>
    </row>
    <row r="213" spans="2:7">
      <c r="B213" s="13">
        <v>436</v>
      </c>
      <c r="C213" t="s">
        <v>623</v>
      </c>
      <c r="D213" s="14"/>
      <c r="E213" s="15"/>
      <c r="F213" s="42"/>
    </row>
    <row r="214" spans="2:7">
      <c r="B214" s="13">
        <v>437</v>
      </c>
      <c r="C214" t="s">
        <v>624</v>
      </c>
      <c r="D214" s="14"/>
      <c r="E214" s="15"/>
      <c r="F214" s="42"/>
    </row>
    <row r="215" spans="2:7">
      <c r="B215" s="13">
        <v>438</v>
      </c>
      <c r="C215" t="s">
        <v>625</v>
      </c>
      <c r="D215" s="14"/>
      <c r="E215" s="15"/>
      <c r="F215" s="42"/>
    </row>
    <row r="216" spans="2:7" ht="15">
      <c r="B216" s="13">
        <v>450</v>
      </c>
      <c r="C216" t="s">
        <v>626</v>
      </c>
      <c r="D216" s="17">
        <f ca="1">D217+D219</f>
        <v>11988.970499999999</v>
      </c>
      <c r="E216" s="17">
        <f ca="1">D216</f>
        <v>11988.970499999999</v>
      </c>
      <c r="F216" s="42"/>
    </row>
    <row r="217" spans="2:7" ht="15">
      <c r="B217" s="13">
        <v>451</v>
      </c>
      <c r="C217" s="16" t="s">
        <v>627</v>
      </c>
      <c r="D217" s="22">
        <f ca="1">((RANDBETWEEN(1,100)/10000)+1)*J54</f>
        <v>11988.970499999999</v>
      </c>
      <c r="E217" s="17">
        <f ca="1">D217</f>
        <v>11988.970499999999</v>
      </c>
      <c r="F217" s="42"/>
      <c r="G217" s="16"/>
    </row>
    <row r="218" spans="2:7">
      <c r="B218" s="13">
        <v>452</v>
      </c>
      <c r="C218" t="s">
        <v>628</v>
      </c>
      <c r="D218" s="14"/>
      <c r="E218" s="15"/>
      <c r="F218" s="42"/>
    </row>
    <row r="219" spans="2:7" ht="15">
      <c r="B219" s="13">
        <v>453</v>
      </c>
      <c r="C219" s="16" t="s">
        <v>629</v>
      </c>
      <c r="D219" s="22">
        <f ca="1">-((RANDBETWEEN(1,100)/10000)+1)*J72</f>
        <v>0</v>
      </c>
      <c r="E219" s="17">
        <f ca="1">D219</f>
        <v>0</v>
      </c>
      <c r="F219" s="42"/>
      <c r="G219" s="16"/>
    </row>
    <row r="220" spans="2:7">
      <c r="B220" s="13">
        <v>454</v>
      </c>
      <c r="C220" t="s">
        <v>630</v>
      </c>
      <c r="D220" s="14"/>
      <c r="E220" s="15"/>
      <c r="F220" s="42"/>
    </row>
    <row r="221" spans="2:7">
      <c r="B221" s="13">
        <v>455</v>
      </c>
      <c r="C221" t="s">
        <v>631</v>
      </c>
      <c r="D221" s="14"/>
      <c r="E221" s="15"/>
      <c r="F221" s="42"/>
    </row>
    <row r="222" spans="2:7">
      <c r="B222" s="13">
        <v>460</v>
      </c>
      <c r="C222" t="s">
        <v>632</v>
      </c>
      <c r="D222" s="14">
        <v>0</v>
      </c>
      <c r="E222" s="15"/>
      <c r="F222" s="42"/>
    </row>
    <row r="223" spans="2:7" ht="15">
      <c r="B223" s="13">
        <v>465</v>
      </c>
      <c r="C223" t="s">
        <v>633</v>
      </c>
      <c r="D223" s="17">
        <f ca="1">0.05*D165</f>
        <v>14970.424950000001</v>
      </c>
      <c r="E223" s="17">
        <f>0.05*E165</f>
        <v>15822.6</v>
      </c>
      <c r="F223" s="42"/>
    </row>
    <row r="224" spans="2:7">
      <c r="B224" s="13">
        <v>12200</v>
      </c>
      <c r="C224" t="s">
        <v>634</v>
      </c>
      <c r="D224" s="14">
        <v>0</v>
      </c>
      <c r="E224" s="15"/>
      <c r="F224" s="42"/>
    </row>
    <row r="225" spans="2:6">
      <c r="B225" s="13">
        <v>12300</v>
      </c>
      <c r="C225" t="s">
        <v>635</v>
      </c>
      <c r="D225" s="14">
        <v>0</v>
      </c>
      <c r="E225" s="15"/>
      <c r="F225" s="42"/>
    </row>
    <row r="226" spans="2:6">
      <c r="B226" s="13">
        <v>12400</v>
      </c>
      <c r="C226" t="s">
        <v>636</v>
      </c>
      <c r="D226" s="14">
        <v>0</v>
      </c>
      <c r="E226" s="15"/>
      <c r="F226" s="42"/>
    </row>
    <row r="227" spans="2:6">
      <c r="B227" s="13">
        <v>20970</v>
      </c>
      <c r="C227" t="s">
        <v>637</v>
      </c>
      <c r="D227" s="14"/>
      <c r="E227" s="15"/>
      <c r="F227" s="42"/>
    </row>
    <row r="228" spans="2:6" ht="15">
      <c r="B228" s="13">
        <v>477</v>
      </c>
      <c r="C228" t="s">
        <v>638</v>
      </c>
      <c r="D228" s="17">
        <f ca="1">D165+D167+D170-D173-D176-D174-D175-D183+D216-D223</f>
        <v>-275705.10215000005</v>
      </c>
      <c r="E228" s="17">
        <f ca="1">E165+E167+E170-E173-E176-E174-E175-E183+E216-E223-E204</f>
        <v>-24648.105171610074</v>
      </c>
      <c r="F228" s="42"/>
    </row>
    <row r="229" spans="2:6">
      <c r="B229" s="13">
        <v>555555</v>
      </c>
      <c r="C229" t="s">
        <v>639</v>
      </c>
      <c r="D229" s="21">
        <f ca="1">D234-D235</f>
        <v>-2408.3223000000871</v>
      </c>
      <c r="E229" s="21">
        <f ca="1">E234-E235</f>
        <v>-9561.8395105107047</v>
      </c>
      <c r="F229" s="42"/>
    </row>
    <row r="230" spans="2:6">
      <c r="F230" s="42"/>
    </row>
    <row r="231" spans="2:6">
      <c r="C231" t="s">
        <v>649</v>
      </c>
      <c r="D231" s="24">
        <f ca="1">D119</f>
        <v>-101739.74370000001</v>
      </c>
      <c r="E231" s="24">
        <f ca="1">E119</f>
        <v>-24648.105171610074</v>
      </c>
      <c r="F231" s="42"/>
    </row>
    <row r="232" spans="2:6">
      <c r="C232" t="s">
        <v>648</v>
      </c>
      <c r="D232" s="24">
        <f ca="1">D165+D167+D170-D173-D176-D174-D175-D183+D193+D216-D223</f>
        <v>-101739.74369999998</v>
      </c>
      <c r="E232" s="24">
        <f ca="1">E165+E167+E170-E173-E176-E174-E175-E183+E193+E216-E223</f>
        <v>-24648.105171610077</v>
      </c>
      <c r="F232" s="42"/>
    </row>
    <row r="233" spans="2:6">
      <c r="C233" t="s">
        <v>640</v>
      </c>
      <c r="F233" s="42"/>
    </row>
    <row r="234" spans="2:6">
      <c r="C234" t="s">
        <v>641</v>
      </c>
      <c r="D234" s="21">
        <f ca="1">D103-F160</f>
        <v>-608.83579999997164</v>
      </c>
      <c r="E234" s="21">
        <f ca="1">E103-G160</f>
        <v>-643.49311133479932</v>
      </c>
      <c r="F234" s="42"/>
    </row>
    <row r="235" spans="2:6">
      <c r="C235" t="s">
        <v>642</v>
      </c>
      <c r="D235" s="21">
        <f ca="1">D107+D117+D118+D119+D122+D127+D136+D142+D156+D158-F160</f>
        <v>1799.4865000001155</v>
      </c>
      <c r="E235" s="21">
        <f ca="1">E107+E117+E118+E119+E122+E127+E136+E142+E156+E158-G160</f>
        <v>8918.3463991759054</v>
      </c>
      <c r="F235" s="42"/>
    </row>
    <row r="236" spans="2:6">
      <c r="F236" s="42"/>
    </row>
    <row r="237" spans="2:6">
      <c r="D237" s="21"/>
      <c r="E237" s="21"/>
      <c r="F237" s="42"/>
    </row>
    <row r="238" spans="2:6">
      <c r="C238" t="s">
        <v>645</v>
      </c>
      <c r="D238" s="21">
        <f ca="1">D234-D235</f>
        <v>-2408.3223000000871</v>
      </c>
      <c r="E238" s="21">
        <f ca="1">E234-E235</f>
        <v>-9561.8395105107047</v>
      </c>
      <c r="F238" s="42"/>
    </row>
    <row r="239" spans="2:6">
      <c r="C239" t="s">
        <v>646</v>
      </c>
      <c r="D239">
        <f ca="1">IF(D238&gt;0,D238,0)</f>
        <v>0</v>
      </c>
      <c r="E239">
        <f ca="1">IF(E238&gt;0,E238,0)</f>
        <v>0</v>
      </c>
      <c r="F239" s="42"/>
    </row>
    <row r="240" spans="2:6">
      <c r="C240" t="s">
        <v>647</v>
      </c>
      <c r="D240" s="21">
        <f ca="1">IF(D238&lt;0,-D238,0)</f>
        <v>2408.3223000000871</v>
      </c>
      <c r="E240" s="21">
        <f ca="1">IF(E238&lt;0,-E238,0)</f>
        <v>9561.8395105107047</v>
      </c>
      <c r="F240" s="42"/>
    </row>
    <row r="241" spans="2:6">
      <c r="F241" s="42"/>
    </row>
    <row r="242" spans="2:6">
      <c r="B242" s="42"/>
      <c r="C242" s="42"/>
      <c r="D242" s="42"/>
      <c r="E242" s="42"/>
      <c r="F242" s="42"/>
    </row>
  </sheetData>
  <sheetProtection selectLockedCells="1"/>
  <dataValidations disablePrompts="1" count="1">
    <dataValidation type="textLength" allowBlank="1" showInputMessage="1" showErrorMessage="1" errorTitle="controlla il numero di caratteri" error="inserire 11 caratteri per le imprese e 16 per le persone fisiche._x000d_Inserire gli zero all'inizio del codice fiscale. Formattare con testo" promptTitle="11-16 caratteri" prompt="inserire 11 caratteri per le imprese e 16 per le persone fisiche" sqref="I9">
      <formula1>11</formula1>
      <formula2>16</formula2>
    </dataValidation>
  </dataValidation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2"/>
  <sheetViews>
    <sheetView topLeftCell="C1" workbookViewId="0">
      <selection activeCell="D174" sqref="D174:D175"/>
    </sheetView>
  </sheetViews>
  <sheetFormatPr baseColWidth="10" defaultColWidth="8.83203125" defaultRowHeight="14" x14ac:dyDescent="0"/>
  <cols>
    <col min="1" max="1" width="2.83203125" customWidth="1"/>
    <col min="2" max="3" width="37.5" customWidth="1"/>
    <col min="4" max="7" width="20.6640625" customWidth="1"/>
    <col min="8" max="8" width="32" bestFit="1" customWidth="1"/>
    <col min="9" max="9" width="88.1640625" style="30" customWidth="1"/>
    <col min="10" max="10" width="19.33203125" customWidth="1"/>
    <col min="11" max="11" width="15" bestFit="1" customWidth="1"/>
    <col min="12" max="12" width="15.33203125" customWidth="1"/>
  </cols>
  <sheetData>
    <row r="1" spans="2:9" ht="23">
      <c r="B1" s="9" t="s">
        <v>444</v>
      </c>
      <c r="H1" s="5" t="s">
        <v>664</v>
      </c>
    </row>
    <row r="2" spans="2:9" ht="28">
      <c r="C2" s="40" t="s">
        <v>644</v>
      </c>
      <c r="I2" t="s">
        <v>667</v>
      </c>
    </row>
    <row r="3" spans="2:9">
      <c r="B3" s="10" t="s">
        <v>445</v>
      </c>
      <c r="C3" s="10"/>
      <c r="I3"/>
    </row>
    <row r="4" spans="2:9" ht="15">
      <c r="B4" t="s">
        <v>446</v>
      </c>
      <c r="C4" t="str">
        <f>CONCATENATE(I4," (valori stimati)")</f>
        <v>MARIANI MARCELLO (valori stimati)</v>
      </c>
      <c r="F4" s="28"/>
      <c r="H4" t="s">
        <v>446</v>
      </c>
      <c r="I4" s="25" t="s">
        <v>695</v>
      </c>
    </row>
    <row r="5" spans="2:9" ht="15">
      <c r="B5" t="s">
        <v>447</v>
      </c>
      <c r="C5" s="25" t="str">
        <f>I5</f>
        <v>VIA CARDUCCI 68</v>
      </c>
      <c r="H5" t="s">
        <v>447</v>
      </c>
      <c r="I5" s="25" t="s">
        <v>696</v>
      </c>
    </row>
    <row r="6" spans="2:9" ht="15">
      <c r="B6" t="s">
        <v>448</v>
      </c>
      <c r="C6" s="25" t="str">
        <f t="shared" ref="C6:C18" si="0">I6</f>
        <v>06024</v>
      </c>
      <c r="H6" t="s">
        <v>448</v>
      </c>
      <c r="I6" s="26" t="s">
        <v>697</v>
      </c>
    </row>
    <row r="7" spans="2:9" ht="15">
      <c r="B7" t="s">
        <v>449</v>
      </c>
      <c r="C7" s="25" t="str">
        <f t="shared" si="0"/>
        <v>GUBBIO (PG)</v>
      </c>
      <c r="H7" t="s">
        <v>449</v>
      </c>
      <c r="I7" s="25" t="s">
        <v>698</v>
      </c>
    </row>
    <row r="8" spans="2:9" ht="15">
      <c r="B8" t="s">
        <v>450</v>
      </c>
      <c r="C8" s="25">
        <f t="shared" si="0"/>
        <v>0</v>
      </c>
      <c r="H8" t="s">
        <v>450</v>
      </c>
      <c r="I8" s="25"/>
    </row>
    <row r="9" spans="2:9" ht="15">
      <c r="B9" t="s">
        <v>452</v>
      </c>
      <c r="C9" s="25" t="str">
        <f t="shared" si="0"/>
        <v>77755511144</v>
      </c>
      <c r="H9" t="s">
        <v>452</v>
      </c>
      <c r="I9" s="37" t="s">
        <v>699</v>
      </c>
    </row>
    <row r="10" spans="2:9" ht="15">
      <c r="B10" t="s">
        <v>453</v>
      </c>
      <c r="C10" s="25">
        <f t="shared" si="0"/>
        <v>0</v>
      </c>
      <c r="H10" t="s">
        <v>453</v>
      </c>
      <c r="I10" s="25"/>
    </row>
    <row r="11" spans="2:9" ht="15">
      <c r="B11" t="s">
        <v>454</v>
      </c>
      <c r="C11" s="25">
        <f t="shared" si="0"/>
        <v>0</v>
      </c>
      <c r="H11" t="s">
        <v>454</v>
      </c>
      <c r="I11" s="27"/>
    </row>
    <row r="12" spans="2:9" ht="15">
      <c r="B12" t="s">
        <v>455</v>
      </c>
      <c r="C12" s="25">
        <f t="shared" si="0"/>
        <v>0</v>
      </c>
      <c r="H12" t="s">
        <v>455</v>
      </c>
      <c r="I12" s="25"/>
    </row>
    <row r="13" spans="2:9" ht="15">
      <c r="B13" t="s">
        <v>456</v>
      </c>
      <c r="C13" s="25">
        <f t="shared" si="0"/>
        <v>0</v>
      </c>
      <c r="H13" t="s">
        <v>456</v>
      </c>
      <c r="I13" s="25"/>
    </row>
    <row r="14" spans="2:9" ht="15">
      <c r="B14" t="s">
        <v>457</v>
      </c>
      <c r="C14" s="25">
        <f t="shared" si="0"/>
        <v>0</v>
      </c>
      <c r="H14" t="s">
        <v>457</v>
      </c>
      <c r="I14" s="25"/>
    </row>
    <row r="15" spans="2:9" ht="15">
      <c r="B15" t="s">
        <v>458</v>
      </c>
      <c r="C15" s="25">
        <f t="shared" si="0"/>
        <v>0</v>
      </c>
      <c r="H15" t="s">
        <v>458</v>
      </c>
      <c r="I15" s="39"/>
    </row>
    <row r="16" spans="2:9" ht="15">
      <c r="B16" t="s">
        <v>459</v>
      </c>
      <c r="C16" s="25">
        <f t="shared" si="0"/>
        <v>0</v>
      </c>
      <c r="H16" t="s">
        <v>459</v>
      </c>
      <c r="I16" s="25"/>
    </row>
    <row r="17" spans="2:11" ht="15">
      <c r="B17" t="s">
        <v>460</v>
      </c>
      <c r="C17" s="25">
        <f t="shared" si="0"/>
        <v>0</v>
      </c>
      <c r="H17" t="s">
        <v>460</v>
      </c>
      <c r="I17" s="25"/>
    </row>
    <row r="18" spans="2:11" ht="15">
      <c r="B18" t="s">
        <v>461</v>
      </c>
      <c r="C18" s="25">
        <f t="shared" si="0"/>
        <v>0</v>
      </c>
      <c r="H18" t="s">
        <v>461</v>
      </c>
      <c r="I18" s="27"/>
    </row>
    <row r="19" spans="2:11">
      <c r="J19" s="1"/>
    </row>
    <row r="20" spans="2:11">
      <c r="B20" s="10" t="s">
        <v>462</v>
      </c>
      <c r="C20" s="10"/>
      <c r="D20" s="10"/>
      <c r="E20" s="10"/>
      <c r="H20" t="s">
        <v>653</v>
      </c>
      <c r="I20"/>
      <c r="J20" s="1" t="s">
        <v>679</v>
      </c>
      <c r="K20" t="s">
        <v>680</v>
      </c>
    </row>
    <row r="21" spans="2:11" ht="15">
      <c r="B21" s="9" t="s">
        <v>463</v>
      </c>
      <c r="H21" t="s">
        <v>683</v>
      </c>
      <c r="I21" s="30" t="s">
        <v>124</v>
      </c>
      <c r="K21" s="38">
        <v>1087253</v>
      </c>
    </row>
    <row r="22" spans="2:11" ht="15">
      <c r="B22" t="s">
        <v>654</v>
      </c>
      <c r="H22" t="s">
        <v>684</v>
      </c>
      <c r="I22" s="30" t="s">
        <v>668</v>
      </c>
      <c r="K22" s="38">
        <v>797178</v>
      </c>
    </row>
    <row r="23" spans="2:11">
      <c r="B23" s="41" t="s">
        <v>464</v>
      </c>
      <c r="C23" s="41"/>
      <c r="D23" s="41"/>
      <c r="E23" s="41"/>
      <c r="F23" s="42"/>
      <c r="J23" s="1"/>
    </row>
    <row r="24" spans="2:11">
      <c r="B24" s="9" t="s">
        <v>463</v>
      </c>
      <c r="F24" s="42"/>
    </row>
    <row r="25" spans="2:11">
      <c r="B25" t="s">
        <v>465</v>
      </c>
      <c r="C25" t="s">
        <v>466</v>
      </c>
      <c r="D25" s="12" t="s">
        <v>467</v>
      </c>
      <c r="E25" s="12" t="s">
        <v>468</v>
      </c>
      <c r="F25" s="42"/>
    </row>
    <row r="26" spans="2:11">
      <c r="B26" s="13">
        <v>10</v>
      </c>
      <c r="C26" t="s">
        <v>469</v>
      </c>
      <c r="D26" s="14"/>
      <c r="E26" s="15"/>
      <c r="F26" s="42"/>
      <c r="H26" s="3" t="s">
        <v>322</v>
      </c>
      <c r="I26" s="3" t="s">
        <v>0</v>
      </c>
    </row>
    <row r="27" spans="2:11" ht="15">
      <c r="B27" s="13">
        <v>12</v>
      </c>
      <c r="C27" t="s">
        <v>470</v>
      </c>
      <c r="D27" s="14"/>
      <c r="E27" s="15"/>
      <c r="F27" s="42"/>
      <c r="J27" s="29"/>
    </row>
    <row r="28" spans="2:11" ht="15">
      <c r="B28" s="13">
        <v>20</v>
      </c>
      <c r="C28" t="s">
        <v>471</v>
      </c>
      <c r="D28" s="14"/>
      <c r="E28" s="15"/>
      <c r="F28" s="42"/>
      <c r="H28" t="s">
        <v>323</v>
      </c>
      <c r="I28" t="s">
        <v>164</v>
      </c>
      <c r="J28" s="29">
        <v>98118</v>
      </c>
    </row>
    <row r="29" spans="2:11" ht="15">
      <c r="B29" s="13">
        <v>30</v>
      </c>
      <c r="C29" s="16" t="s">
        <v>472</v>
      </c>
      <c r="D29" s="14">
        <f ca="1">((RANDBETWEEN(1,100)/10000)+1)*J79</f>
        <v>0</v>
      </c>
      <c r="E29" s="17">
        <f ca="1">D29*$E$165/$D$165</f>
        <v>0</v>
      </c>
      <c r="F29" s="42"/>
      <c r="H29" t="s">
        <v>324</v>
      </c>
      <c r="I29" t="s">
        <v>165</v>
      </c>
      <c r="J29" s="29"/>
    </row>
    <row r="30" spans="2:11" ht="15">
      <c r="B30" s="13">
        <v>31</v>
      </c>
      <c r="C30" t="s">
        <v>473</v>
      </c>
      <c r="D30" s="14"/>
      <c r="E30" s="15"/>
      <c r="F30" s="42"/>
      <c r="H30" t="s">
        <v>325</v>
      </c>
      <c r="I30" t="s">
        <v>166</v>
      </c>
      <c r="J30" s="29"/>
    </row>
    <row r="31" spans="2:11" ht="15">
      <c r="B31" s="13">
        <v>32</v>
      </c>
      <c r="C31" t="s">
        <v>474</v>
      </c>
      <c r="D31" s="14"/>
      <c r="E31" s="15"/>
      <c r="F31" s="42"/>
      <c r="H31" t="s">
        <v>326</v>
      </c>
      <c r="I31" t="s">
        <v>6</v>
      </c>
      <c r="J31" s="29"/>
    </row>
    <row r="32" spans="2:11" ht="15">
      <c r="B32" s="13">
        <v>33</v>
      </c>
      <c r="C32" t="s">
        <v>475</v>
      </c>
      <c r="D32" s="14"/>
      <c r="E32" s="15"/>
      <c r="F32" s="42"/>
      <c r="H32" t="s">
        <v>327</v>
      </c>
      <c r="I32" t="s">
        <v>7</v>
      </c>
      <c r="J32" s="29"/>
    </row>
    <row r="33" spans="2:10" ht="15">
      <c r="B33" s="13">
        <v>34</v>
      </c>
      <c r="C33" t="s">
        <v>476</v>
      </c>
      <c r="D33" s="14"/>
      <c r="E33" s="15"/>
      <c r="F33" s="42"/>
      <c r="H33" t="s">
        <v>328</v>
      </c>
      <c r="I33" t="s">
        <v>167</v>
      </c>
      <c r="J33" s="29"/>
    </row>
    <row r="34" spans="2:10" ht="15">
      <c r="B34" s="13">
        <v>35</v>
      </c>
      <c r="C34" t="s">
        <v>477</v>
      </c>
      <c r="D34" s="14"/>
      <c r="E34" s="15"/>
      <c r="F34" s="42"/>
      <c r="H34" t="s">
        <v>329</v>
      </c>
      <c r="I34" t="s">
        <v>168</v>
      </c>
      <c r="J34" s="29"/>
    </row>
    <row r="35" spans="2:10" ht="15">
      <c r="B35" s="13">
        <v>21500</v>
      </c>
      <c r="C35" t="s">
        <v>478</v>
      </c>
      <c r="D35" s="14"/>
      <c r="E35" s="15"/>
      <c r="F35" s="42"/>
      <c r="H35" t="s">
        <v>330</v>
      </c>
      <c r="I35" t="s">
        <v>11</v>
      </c>
      <c r="J35" s="29"/>
    </row>
    <row r="36" spans="2:10" ht="15">
      <c r="B36" s="13">
        <v>36</v>
      </c>
      <c r="C36" t="s">
        <v>479</v>
      </c>
      <c r="D36" s="14"/>
      <c r="E36" s="15"/>
      <c r="F36" s="42"/>
      <c r="H36" t="s">
        <v>331</v>
      </c>
      <c r="I36" t="s">
        <v>169</v>
      </c>
      <c r="J36" s="29"/>
    </row>
    <row r="37" spans="2:10" ht="15">
      <c r="B37" s="13">
        <v>37</v>
      </c>
      <c r="C37" t="s">
        <v>480</v>
      </c>
      <c r="D37" s="14"/>
      <c r="E37" s="15"/>
      <c r="F37" s="42"/>
      <c r="H37" t="s">
        <v>332</v>
      </c>
      <c r="I37" t="s">
        <v>14</v>
      </c>
      <c r="J37" s="29">
        <v>13</v>
      </c>
    </row>
    <row r="38" spans="2:10" ht="15">
      <c r="B38" s="13">
        <v>21</v>
      </c>
      <c r="C38" t="s">
        <v>481</v>
      </c>
      <c r="D38" s="14"/>
      <c r="E38" s="15"/>
      <c r="F38" s="42"/>
      <c r="H38" t="s">
        <v>333</v>
      </c>
      <c r="I38" t="s">
        <v>15</v>
      </c>
      <c r="J38" s="29">
        <v>20898</v>
      </c>
    </row>
    <row r="39" spans="2:10" ht="15">
      <c r="B39" s="13">
        <v>40</v>
      </c>
      <c r="C39" s="16" t="s">
        <v>482</v>
      </c>
      <c r="D39" s="14">
        <f ca="1">((RANDBETWEEN(1,100)/10000)+1)*J80</f>
        <v>471118.94440000004</v>
      </c>
      <c r="E39" s="17">
        <f ca="1">D39*$E$165/$D$165</f>
        <v>441718.00342173094</v>
      </c>
      <c r="F39" s="42"/>
      <c r="H39" t="s">
        <v>334</v>
      </c>
      <c r="I39" t="s">
        <v>16</v>
      </c>
      <c r="J39" s="29">
        <v>150</v>
      </c>
    </row>
    <row r="40" spans="2:10" ht="15">
      <c r="B40" s="13">
        <v>12000</v>
      </c>
      <c r="C40" t="s">
        <v>483</v>
      </c>
      <c r="D40" s="14"/>
      <c r="E40" s="15"/>
      <c r="F40" s="42"/>
      <c r="H40" t="s">
        <v>335</v>
      </c>
      <c r="I40" t="s">
        <v>18</v>
      </c>
      <c r="J40" s="29">
        <v>15174</v>
      </c>
    </row>
    <row r="41" spans="2:10" ht="15">
      <c r="B41" s="13">
        <v>45</v>
      </c>
      <c r="C41" t="s">
        <v>484</v>
      </c>
      <c r="D41" s="14"/>
      <c r="E41" s="15"/>
      <c r="F41" s="42"/>
      <c r="H41" t="s">
        <v>336</v>
      </c>
      <c r="I41" t="s">
        <v>170</v>
      </c>
      <c r="J41" s="29">
        <v>107</v>
      </c>
    </row>
    <row r="42" spans="2:10" ht="15">
      <c r="B42" s="13">
        <v>41</v>
      </c>
      <c r="C42" t="s">
        <v>485</v>
      </c>
      <c r="D42" s="14"/>
      <c r="E42" s="15"/>
      <c r="F42" s="42"/>
      <c r="H42" t="s">
        <v>337</v>
      </c>
      <c r="I42" t="s">
        <v>20</v>
      </c>
      <c r="J42" s="29"/>
    </row>
    <row r="43" spans="2:10" ht="15">
      <c r="B43" s="13">
        <v>42</v>
      </c>
      <c r="C43" t="s">
        <v>486</v>
      </c>
      <c r="D43" s="14"/>
      <c r="E43" s="15"/>
      <c r="F43" s="42"/>
      <c r="H43" t="s">
        <v>338</v>
      </c>
      <c r="I43" t="s">
        <v>171</v>
      </c>
      <c r="J43" s="29">
        <v>4331</v>
      </c>
    </row>
    <row r="44" spans="2:10" ht="15">
      <c r="B44" s="13">
        <v>43</v>
      </c>
      <c r="C44" t="s">
        <v>487</v>
      </c>
      <c r="D44" s="14"/>
      <c r="E44" s="15"/>
      <c r="F44" s="42"/>
      <c r="H44" t="s">
        <v>339</v>
      </c>
      <c r="I44" t="s">
        <v>172</v>
      </c>
      <c r="J44" s="29">
        <v>1528</v>
      </c>
    </row>
    <row r="45" spans="2:10" ht="15">
      <c r="B45" s="13">
        <v>44</v>
      </c>
      <c r="C45" t="s">
        <v>488</v>
      </c>
      <c r="D45" s="14"/>
      <c r="E45" s="15"/>
      <c r="F45" s="42"/>
      <c r="H45" t="s">
        <v>340</v>
      </c>
      <c r="I45" t="s">
        <v>21</v>
      </c>
      <c r="J45" s="29"/>
    </row>
    <row r="46" spans="2:10" ht="15">
      <c r="B46" s="13">
        <v>265</v>
      </c>
      <c r="C46" t="s">
        <v>481</v>
      </c>
      <c r="D46" s="14"/>
      <c r="E46" s="15"/>
      <c r="F46" s="42"/>
      <c r="H46" t="s">
        <v>341</v>
      </c>
      <c r="I46" t="s">
        <v>22</v>
      </c>
      <c r="J46" s="29"/>
    </row>
    <row r="47" spans="2:10" ht="15">
      <c r="B47" s="13">
        <v>50</v>
      </c>
      <c r="C47" s="16" t="s">
        <v>489</v>
      </c>
      <c r="D47" s="14">
        <f ca="1">((RANDBETWEEN(1,100)/10000)+1)*J81</f>
        <v>107591.652</v>
      </c>
      <c r="E47" s="17">
        <f ca="1">D47*$E$165/$D$165</f>
        <v>100877.22064926093</v>
      </c>
      <c r="F47" s="42"/>
      <c r="H47" t="s">
        <v>342</v>
      </c>
      <c r="I47" t="s">
        <v>23</v>
      </c>
      <c r="J47" s="29"/>
    </row>
    <row r="48" spans="2:10" ht="15">
      <c r="B48" s="13">
        <v>67</v>
      </c>
      <c r="C48" t="s">
        <v>490</v>
      </c>
      <c r="D48" s="14"/>
      <c r="E48" s="15"/>
      <c r="F48" s="42"/>
      <c r="H48" t="s">
        <v>343</v>
      </c>
      <c r="I48" t="s">
        <v>24</v>
      </c>
      <c r="J48" s="29"/>
    </row>
    <row r="49" spans="2:11" ht="15">
      <c r="B49" s="13">
        <v>61</v>
      </c>
      <c r="C49" t="s">
        <v>491</v>
      </c>
      <c r="D49" s="14"/>
      <c r="E49" s="15"/>
      <c r="F49" s="42"/>
      <c r="H49" t="s">
        <v>344</v>
      </c>
      <c r="I49" t="s">
        <v>173</v>
      </c>
      <c r="J49" s="29"/>
    </row>
    <row r="50" spans="2:11" ht="15">
      <c r="B50" s="13">
        <v>62</v>
      </c>
      <c r="C50" t="s">
        <v>492</v>
      </c>
      <c r="D50" s="14"/>
      <c r="E50" s="15"/>
      <c r="F50" s="42"/>
      <c r="H50" t="s">
        <v>345</v>
      </c>
      <c r="I50" t="s">
        <v>27</v>
      </c>
      <c r="J50" s="29">
        <v>469</v>
      </c>
    </row>
    <row r="51" spans="2:11" ht="15">
      <c r="B51" s="13">
        <v>63</v>
      </c>
      <c r="C51" t="s">
        <v>493</v>
      </c>
      <c r="D51" s="14"/>
      <c r="E51" s="15"/>
      <c r="F51" s="42"/>
      <c r="H51" s="11" t="s">
        <v>346</v>
      </c>
      <c r="I51" s="11" t="s">
        <v>174</v>
      </c>
      <c r="J51" s="29">
        <v>42670</v>
      </c>
      <c r="K51" s="29" t="s">
        <v>652</v>
      </c>
    </row>
    <row r="52" spans="2:11" ht="15">
      <c r="B52" s="13">
        <v>64</v>
      </c>
      <c r="C52" t="s">
        <v>494</v>
      </c>
      <c r="D52" s="14"/>
      <c r="E52" s="15"/>
      <c r="F52" s="42"/>
      <c r="H52" t="s">
        <v>347</v>
      </c>
      <c r="I52" t="s">
        <v>29</v>
      </c>
      <c r="J52" s="29"/>
    </row>
    <row r="53" spans="2:11" ht="15">
      <c r="B53" s="13">
        <v>65</v>
      </c>
      <c r="C53" t="s">
        <v>495</v>
      </c>
      <c r="D53" s="14"/>
      <c r="E53" s="15"/>
      <c r="F53" s="42"/>
      <c r="H53" t="s">
        <v>348</v>
      </c>
      <c r="I53" t="s">
        <v>175</v>
      </c>
      <c r="J53" s="29"/>
    </row>
    <row r="54" spans="2:11" ht="15">
      <c r="B54" s="13">
        <v>55</v>
      </c>
      <c r="C54" t="s">
        <v>496</v>
      </c>
      <c r="D54" s="14"/>
      <c r="E54" s="15"/>
      <c r="F54" s="42"/>
      <c r="H54" t="s">
        <v>349</v>
      </c>
      <c r="I54" t="s">
        <v>176</v>
      </c>
      <c r="J54" s="29"/>
    </row>
    <row r="55" spans="2:11" ht="15">
      <c r="B55" s="13">
        <v>66</v>
      </c>
      <c r="C55" t="s">
        <v>497</v>
      </c>
      <c r="D55" s="14"/>
      <c r="E55" s="15"/>
      <c r="F55" s="42"/>
      <c r="H55" t="s">
        <v>350</v>
      </c>
      <c r="I55" t="s">
        <v>177</v>
      </c>
      <c r="J55" s="29"/>
    </row>
    <row r="56" spans="2:11" ht="15">
      <c r="B56" s="13">
        <v>51</v>
      </c>
      <c r="C56" t="s">
        <v>496</v>
      </c>
      <c r="D56" s="14"/>
      <c r="E56" s="15"/>
      <c r="F56" s="42"/>
      <c r="H56" t="s">
        <v>351</v>
      </c>
      <c r="I56" t="s">
        <v>178</v>
      </c>
      <c r="J56" s="29"/>
    </row>
    <row r="57" spans="2:11" ht="15">
      <c r="B57" s="13">
        <v>68</v>
      </c>
      <c r="C57" t="s">
        <v>498</v>
      </c>
      <c r="D57" s="14"/>
      <c r="E57" s="15"/>
      <c r="F57" s="42"/>
      <c r="H57" t="s">
        <v>352</v>
      </c>
      <c r="I57" t="s">
        <v>179</v>
      </c>
      <c r="J57" s="29"/>
    </row>
    <row r="58" spans="2:11" ht="15">
      <c r="B58" s="13">
        <v>52</v>
      </c>
      <c r="C58" t="s">
        <v>496</v>
      </c>
      <c r="D58" s="14"/>
      <c r="E58" s="15"/>
      <c r="F58" s="42"/>
      <c r="H58" t="s">
        <v>353</v>
      </c>
      <c r="I58" t="s">
        <v>441</v>
      </c>
      <c r="J58" s="29">
        <v>1146</v>
      </c>
    </row>
    <row r="59" spans="2:11" ht="15">
      <c r="B59" s="13">
        <v>69</v>
      </c>
      <c r="C59" t="s">
        <v>499</v>
      </c>
      <c r="D59" s="14"/>
      <c r="E59" s="15"/>
      <c r="F59" s="42"/>
      <c r="H59" t="s">
        <v>354</v>
      </c>
      <c r="I59" t="s">
        <v>34</v>
      </c>
      <c r="J59" s="29">
        <v>29662</v>
      </c>
    </row>
    <row r="60" spans="2:11" ht="15">
      <c r="B60" s="13">
        <v>53</v>
      </c>
      <c r="C60" t="s">
        <v>496</v>
      </c>
      <c r="D60" s="14"/>
      <c r="E60" s="15"/>
      <c r="F60" s="42"/>
      <c r="H60" t="s">
        <v>355</v>
      </c>
      <c r="I60" t="s">
        <v>36</v>
      </c>
      <c r="J60" s="29"/>
    </row>
    <row r="61" spans="2:11" ht="15">
      <c r="B61" s="13">
        <v>71</v>
      </c>
      <c r="C61" t="s">
        <v>500</v>
      </c>
      <c r="D61" s="14"/>
      <c r="E61" s="15"/>
      <c r="F61" s="42"/>
      <c r="H61" t="s">
        <v>356</v>
      </c>
      <c r="I61" t="s">
        <v>37</v>
      </c>
      <c r="J61" s="29"/>
    </row>
    <row r="62" spans="2:11" ht="15">
      <c r="B62" s="13">
        <v>54</v>
      </c>
      <c r="C62" t="s">
        <v>496</v>
      </c>
      <c r="D62" s="14"/>
      <c r="E62" s="15"/>
      <c r="F62" s="42"/>
      <c r="H62" t="s">
        <v>357</v>
      </c>
      <c r="I62" t="s">
        <v>24</v>
      </c>
      <c r="J62" s="29"/>
    </row>
    <row r="63" spans="2:11" ht="15">
      <c r="B63" s="13">
        <v>72</v>
      </c>
      <c r="C63" t="s">
        <v>501</v>
      </c>
      <c r="D63" s="14"/>
      <c r="E63" s="15"/>
      <c r="F63" s="42"/>
      <c r="H63" t="s">
        <v>358</v>
      </c>
      <c r="I63" t="s">
        <v>173</v>
      </c>
      <c r="J63" s="29"/>
    </row>
    <row r="64" spans="2:11" ht="15">
      <c r="B64" s="13">
        <v>260</v>
      </c>
      <c r="C64" t="s">
        <v>502</v>
      </c>
      <c r="D64" s="14"/>
      <c r="E64" s="15"/>
      <c r="F64" s="42"/>
      <c r="H64" t="s">
        <v>359</v>
      </c>
      <c r="I64" t="s">
        <v>39</v>
      </c>
      <c r="J64" s="29"/>
    </row>
    <row r="65" spans="2:11" ht="15">
      <c r="B65" s="13">
        <v>74</v>
      </c>
      <c r="C65" t="s">
        <v>503</v>
      </c>
      <c r="D65" s="14"/>
      <c r="E65" s="15"/>
      <c r="F65" s="42"/>
      <c r="H65" t="s">
        <v>360</v>
      </c>
      <c r="I65" t="s">
        <v>40</v>
      </c>
      <c r="J65" s="29">
        <v>3817</v>
      </c>
    </row>
    <row r="66" spans="2:11" ht="16" thickBot="1">
      <c r="B66" s="13">
        <v>70</v>
      </c>
      <c r="C66" t="s">
        <v>504</v>
      </c>
      <c r="D66" s="14"/>
      <c r="E66" s="15"/>
      <c r="F66" s="42"/>
      <c r="H66" s="11" t="s">
        <v>361</v>
      </c>
      <c r="I66" s="44" t="s">
        <v>180</v>
      </c>
      <c r="J66" s="29">
        <v>34625</v>
      </c>
      <c r="K66" s="29" t="s">
        <v>652</v>
      </c>
    </row>
    <row r="67" spans="2:11" ht="15">
      <c r="B67" s="13">
        <v>80</v>
      </c>
      <c r="C67" s="16" t="s">
        <v>505</v>
      </c>
      <c r="D67" s="14">
        <f ca="1">((RANDBETWEEN(1,100)/10000)+1)*J82</f>
        <v>644474.86919999996</v>
      </c>
      <c r="E67" s="17">
        <f ca="1">D67*$E$165/$D$165</f>
        <v>604255.37088316074</v>
      </c>
      <c r="F67" s="42"/>
      <c r="H67" t="s">
        <v>362</v>
      </c>
      <c r="I67" t="s">
        <v>181</v>
      </c>
      <c r="J67" s="29">
        <v>106163</v>
      </c>
    </row>
    <row r="68" spans="2:11" ht="15">
      <c r="B68" s="13">
        <v>81</v>
      </c>
      <c r="C68" t="s">
        <v>506</v>
      </c>
      <c r="D68" s="14"/>
      <c r="E68" s="15"/>
      <c r="F68" s="42"/>
      <c r="H68" t="s">
        <v>363</v>
      </c>
      <c r="I68" t="s">
        <v>182</v>
      </c>
      <c r="J68" s="29"/>
    </row>
    <row r="69" spans="2:11" ht="15">
      <c r="B69" s="13">
        <v>83</v>
      </c>
      <c r="C69" t="s">
        <v>507</v>
      </c>
      <c r="D69" s="14"/>
      <c r="E69" s="15"/>
      <c r="F69" s="42"/>
      <c r="H69" t="s">
        <v>364</v>
      </c>
      <c r="I69" t="s">
        <v>183</v>
      </c>
      <c r="J69" s="29"/>
    </row>
    <row r="70" spans="2:11" ht="15">
      <c r="B70" s="13">
        <v>84</v>
      </c>
      <c r="C70" t="s">
        <v>508</v>
      </c>
      <c r="D70" s="14"/>
      <c r="E70" s="15"/>
      <c r="F70" s="42"/>
      <c r="H70" t="s">
        <v>365</v>
      </c>
      <c r="I70" t="s">
        <v>162</v>
      </c>
      <c r="J70" s="29">
        <v>106163</v>
      </c>
    </row>
    <row r="71" spans="2:11" ht="15">
      <c r="B71" s="13">
        <v>85</v>
      </c>
      <c r="C71" t="s">
        <v>509</v>
      </c>
      <c r="D71" s="14"/>
      <c r="E71" s="15"/>
      <c r="F71" s="42"/>
      <c r="H71" t="s">
        <v>366</v>
      </c>
      <c r="I71" t="s">
        <v>17</v>
      </c>
      <c r="J71" s="29">
        <v>50</v>
      </c>
    </row>
    <row r="72" spans="2:11" ht="15">
      <c r="B72" s="13">
        <v>86</v>
      </c>
      <c r="C72" t="s">
        <v>510</v>
      </c>
      <c r="D72" s="14"/>
      <c r="E72" s="15"/>
      <c r="F72" s="42"/>
      <c r="H72" t="s">
        <v>367</v>
      </c>
      <c r="I72" t="s">
        <v>46</v>
      </c>
      <c r="J72" s="29"/>
    </row>
    <row r="73" spans="2:11" ht="15">
      <c r="B73" s="13">
        <v>90</v>
      </c>
      <c r="C73" t="s">
        <v>511</v>
      </c>
      <c r="D73" s="14"/>
      <c r="E73" s="15"/>
      <c r="F73" s="42"/>
      <c r="H73" s="11" t="s">
        <v>368</v>
      </c>
      <c r="I73" s="11" t="s">
        <v>163</v>
      </c>
      <c r="J73" s="29">
        <v>106113</v>
      </c>
      <c r="K73" s="29" t="s">
        <v>652</v>
      </c>
    </row>
    <row r="74" spans="2:11" ht="15">
      <c r="B74" s="13">
        <v>99</v>
      </c>
      <c r="C74" t="s">
        <v>512</v>
      </c>
      <c r="D74" s="14"/>
      <c r="E74" s="15"/>
      <c r="F74" s="42"/>
      <c r="H74" t="s">
        <v>369</v>
      </c>
      <c r="I74" t="s">
        <v>184</v>
      </c>
      <c r="J74" s="29">
        <v>50934</v>
      </c>
    </row>
    <row r="75" spans="2:11" ht="15">
      <c r="B75" s="13">
        <v>102</v>
      </c>
      <c r="C75" s="16" t="s">
        <v>513</v>
      </c>
      <c r="D75" s="14">
        <f ca="1">((RANDBETWEEN(1,100)/10000)+1)*J83</f>
        <v>3198.3533000000002</v>
      </c>
      <c r="E75" s="17">
        <f ca="1">D75*$E$165/$D$165</f>
        <v>2998.7548807075837</v>
      </c>
      <c r="F75" s="42"/>
      <c r="H75" t="s">
        <v>370</v>
      </c>
      <c r="I75" t="s">
        <v>185</v>
      </c>
      <c r="J75" s="29">
        <v>55179</v>
      </c>
    </row>
    <row r="76" spans="2:11" ht="15">
      <c r="B76" s="13">
        <v>103</v>
      </c>
      <c r="C76" t="s">
        <v>512</v>
      </c>
      <c r="D76" s="14"/>
      <c r="E76" s="15"/>
      <c r="F76" s="42"/>
      <c r="H76" t="s">
        <v>371</v>
      </c>
      <c r="I76" t="s">
        <v>186</v>
      </c>
      <c r="J76" s="29"/>
    </row>
    <row r="77" spans="2:11" ht="16" thickBot="1">
      <c r="B77" s="13">
        <v>91</v>
      </c>
      <c r="C77" t="s">
        <v>514</v>
      </c>
      <c r="D77" s="14"/>
      <c r="E77" s="15"/>
      <c r="F77" s="42"/>
      <c r="H77" t="s">
        <v>372</v>
      </c>
      <c r="I77" t="s">
        <v>442</v>
      </c>
      <c r="J77" s="29">
        <v>55179</v>
      </c>
    </row>
    <row r="78" spans="2:11" ht="16" thickBot="1">
      <c r="B78" s="13">
        <v>92</v>
      </c>
      <c r="C78" t="s">
        <v>512</v>
      </c>
      <c r="D78" s="14"/>
      <c r="E78" s="15"/>
      <c r="F78" s="42"/>
      <c r="H78" s="6" t="s">
        <v>373</v>
      </c>
      <c r="I78" s="6" t="s">
        <v>187</v>
      </c>
      <c r="J78" s="29">
        <v>110</v>
      </c>
    </row>
    <row r="79" spans="2:11" ht="15">
      <c r="B79" s="13">
        <v>93</v>
      </c>
      <c r="C79" t="s">
        <v>515</v>
      </c>
      <c r="D79" s="14"/>
      <c r="E79" s="18"/>
      <c r="F79" s="42"/>
      <c r="H79" s="11" t="s">
        <v>374</v>
      </c>
      <c r="I79" s="11" t="s">
        <v>48</v>
      </c>
      <c r="J79" s="29"/>
      <c r="K79" s="29" t="s">
        <v>652</v>
      </c>
    </row>
    <row r="80" spans="2:11" ht="15">
      <c r="B80" s="13">
        <v>94</v>
      </c>
      <c r="C80" t="s">
        <v>512</v>
      </c>
      <c r="D80" s="14"/>
      <c r="E80" s="15"/>
      <c r="F80" s="42"/>
      <c r="H80" s="11" t="s">
        <v>375</v>
      </c>
      <c r="I80" s="11" t="s">
        <v>49</v>
      </c>
      <c r="J80" s="29">
        <v>469429</v>
      </c>
      <c r="K80" s="29" t="s">
        <v>652</v>
      </c>
    </row>
    <row r="81" spans="2:11" ht="15">
      <c r="B81" s="13">
        <v>95</v>
      </c>
      <c r="C81" t="s">
        <v>516</v>
      </c>
      <c r="D81" s="14"/>
      <c r="F81" s="42"/>
      <c r="H81" s="11" t="s">
        <v>376</v>
      </c>
      <c r="I81" s="11" t="s">
        <v>50</v>
      </c>
      <c r="J81" s="29">
        <v>107163</v>
      </c>
      <c r="K81" s="29" t="s">
        <v>652</v>
      </c>
    </row>
    <row r="82" spans="2:11" ht="15">
      <c r="B82" s="13">
        <v>96</v>
      </c>
      <c r="C82" t="s">
        <v>512</v>
      </c>
      <c r="D82" s="14"/>
      <c r="E82" s="15"/>
      <c r="F82" s="42"/>
      <c r="H82" s="11" t="s">
        <v>377</v>
      </c>
      <c r="I82" s="11" t="s">
        <v>51</v>
      </c>
      <c r="J82" s="29">
        <v>644346</v>
      </c>
      <c r="K82" s="29" t="s">
        <v>652</v>
      </c>
    </row>
    <row r="83" spans="2:11" ht="15">
      <c r="B83" s="13">
        <v>11200</v>
      </c>
      <c r="C83" t="s">
        <v>517</v>
      </c>
      <c r="D83" s="14"/>
      <c r="E83" s="15"/>
      <c r="F83" s="42"/>
      <c r="H83" s="11" t="s">
        <v>378</v>
      </c>
      <c r="I83" s="11" t="s">
        <v>52</v>
      </c>
      <c r="J83" s="29">
        <v>3167</v>
      </c>
      <c r="K83" s="29" t="s">
        <v>652</v>
      </c>
    </row>
    <row r="84" spans="2:11" ht="15">
      <c r="B84" s="13">
        <v>11250</v>
      </c>
      <c r="C84" t="s">
        <v>512</v>
      </c>
      <c r="D84" s="14"/>
      <c r="E84" s="15"/>
      <c r="F84" s="42"/>
      <c r="H84" s="11" t="s">
        <v>379</v>
      </c>
      <c r="I84" s="11" t="s">
        <v>53</v>
      </c>
      <c r="J84" s="29">
        <v>66416</v>
      </c>
      <c r="K84" s="29" t="s">
        <v>652</v>
      </c>
    </row>
    <row r="85" spans="2:11" ht="15">
      <c r="B85" s="13">
        <v>11300</v>
      </c>
      <c r="C85" t="s">
        <v>518</v>
      </c>
      <c r="D85" s="14"/>
      <c r="E85" s="15"/>
      <c r="F85" s="42"/>
      <c r="H85" s="11" t="s">
        <v>380</v>
      </c>
      <c r="I85" s="11" t="s">
        <v>54</v>
      </c>
      <c r="J85" s="29"/>
      <c r="K85" s="29" t="s">
        <v>652</v>
      </c>
    </row>
    <row r="86" spans="2:11" ht="15">
      <c r="B86" s="13">
        <v>11350</v>
      </c>
      <c r="C86" t="s">
        <v>512</v>
      </c>
      <c r="D86" s="14"/>
      <c r="E86" s="15"/>
      <c r="F86" s="42"/>
      <c r="H86" s="11" t="s">
        <v>381</v>
      </c>
      <c r="I86" s="11" t="s">
        <v>55</v>
      </c>
      <c r="J86" s="29">
        <v>254879</v>
      </c>
      <c r="K86" s="29" t="s">
        <v>652</v>
      </c>
    </row>
    <row r="87" spans="2:11" ht="15">
      <c r="B87" s="13">
        <v>97</v>
      </c>
      <c r="C87" s="16" t="s">
        <v>519</v>
      </c>
      <c r="D87" s="17">
        <f ca="1">((RANDBETWEEN(1,100)/10000)+1)*J84+((RANDBETWEEN(1,100)/10000)+1)*J87</f>
        <v>104576.5355</v>
      </c>
      <c r="E87" s="17">
        <f ca="1">D87*$E$165/$D$165</f>
        <v>98050.267379190031</v>
      </c>
      <c r="F87" s="42"/>
      <c r="H87" s="11" t="s">
        <v>382</v>
      </c>
      <c r="I87" s="11" t="s">
        <v>56</v>
      </c>
      <c r="J87" s="29">
        <v>37419</v>
      </c>
      <c r="K87" s="29" t="s">
        <v>652</v>
      </c>
    </row>
    <row r="88" spans="2:11" ht="15">
      <c r="B88" s="13">
        <v>98</v>
      </c>
      <c r="C88" t="s">
        <v>512</v>
      </c>
      <c r="D88" s="14"/>
      <c r="E88" s="15"/>
      <c r="F88" s="42"/>
      <c r="H88" t="s">
        <v>383</v>
      </c>
      <c r="I88" t="s">
        <v>57</v>
      </c>
      <c r="J88" s="17">
        <f>SUM(J79:J87)</f>
        <v>1582819</v>
      </c>
    </row>
    <row r="89" spans="2:11" ht="15">
      <c r="B89" s="13">
        <v>110</v>
      </c>
      <c r="C89" s="16" t="s">
        <v>520</v>
      </c>
      <c r="D89" s="14">
        <f ca="1">((RANDBETWEEN(1,100)/10000)+1)*J85</f>
        <v>0</v>
      </c>
      <c r="E89" s="17">
        <f ca="1">D89*$E$165/$D$165</f>
        <v>0</v>
      </c>
      <c r="F89" s="42"/>
      <c r="H89" s="11" t="s">
        <v>384</v>
      </c>
      <c r="I89" s="11" t="s">
        <v>58</v>
      </c>
      <c r="J89" s="29">
        <v>904557</v>
      </c>
      <c r="K89" s="29" t="s">
        <v>652</v>
      </c>
    </row>
    <row r="90" spans="2:11" ht="15">
      <c r="B90" s="13">
        <v>111</v>
      </c>
      <c r="C90" t="s">
        <v>521</v>
      </c>
      <c r="D90" s="14"/>
      <c r="E90" s="15"/>
      <c r="F90" s="42"/>
      <c r="H90" s="11" t="s">
        <v>385</v>
      </c>
      <c r="I90" s="11" t="s">
        <v>59</v>
      </c>
      <c r="J90" s="29"/>
      <c r="K90" s="29" t="s">
        <v>652</v>
      </c>
    </row>
    <row r="91" spans="2:11" ht="15">
      <c r="B91" s="13">
        <v>112</v>
      </c>
      <c r="C91" t="s">
        <v>522</v>
      </c>
      <c r="D91" s="14"/>
      <c r="E91" s="15"/>
      <c r="F91" s="42"/>
      <c r="H91" s="11" t="s">
        <v>386</v>
      </c>
      <c r="I91" s="11" t="s">
        <v>60</v>
      </c>
      <c r="J91" s="29">
        <v>113464</v>
      </c>
      <c r="K91" s="29" t="s">
        <v>652</v>
      </c>
    </row>
    <row r="92" spans="2:11" ht="15">
      <c r="B92" s="13">
        <v>113</v>
      </c>
      <c r="C92" t="s">
        <v>523</v>
      </c>
      <c r="D92" s="14"/>
      <c r="E92" s="15"/>
      <c r="F92" s="42"/>
      <c r="H92" s="11" t="s">
        <v>387</v>
      </c>
      <c r="I92" s="11" t="s">
        <v>188</v>
      </c>
      <c r="J92" s="29"/>
      <c r="K92" s="29" t="s">
        <v>652</v>
      </c>
    </row>
    <row r="93" spans="2:11" ht="15">
      <c r="B93" s="13">
        <v>114</v>
      </c>
      <c r="C93" t="s">
        <v>524</v>
      </c>
      <c r="D93" s="14"/>
      <c r="E93" s="15"/>
      <c r="F93" s="42"/>
      <c r="H93" s="11" t="s">
        <v>388</v>
      </c>
      <c r="I93" s="11" t="s">
        <v>189</v>
      </c>
      <c r="J93" s="29"/>
      <c r="K93" s="29" t="s">
        <v>652</v>
      </c>
    </row>
    <row r="94" spans="2:11" ht="15">
      <c r="B94" s="13">
        <v>115</v>
      </c>
      <c r="C94" t="s">
        <v>525</v>
      </c>
      <c r="D94" s="14"/>
      <c r="E94" s="15"/>
      <c r="F94" s="42"/>
      <c r="H94" s="11" t="s">
        <v>389</v>
      </c>
      <c r="I94" s="11" t="s">
        <v>63</v>
      </c>
      <c r="J94" s="29">
        <v>159230</v>
      </c>
      <c r="K94" s="29" t="s">
        <v>652</v>
      </c>
    </row>
    <row r="95" spans="2:11" ht="15">
      <c r="B95" s="13">
        <v>117</v>
      </c>
      <c r="C95" t="s">
        <v>503</v>
      </c>
      <c r="D95" s="14"/>
      <c r="E95" s="15"/>
      <c r="F95" s="42"/>
      <c r="H95" s="11" t="s">
        <v>390</v>
      </c>
      <c r="I95" s="11" t="s">
        <v>64</v>
      </c>
      <c r="J95" s="29">
        <v>398189</v>
      </c>
      <c r="K95" s="29" t="s">
        <v>652</v>
      </c>
    </row>
    <row r="96" spans="2:11" ht="15">
      <c r="B96" s="13">
        <v>116</v>
      </c>
      <c r="C96" t="s">
        <v>526</v>
      </c>
      <c r="D96" s="14"/>
      <c r="E96" s="15"/>
      <c r="F96" s="42"/>
      <c r="H96" s="11" t="s">
        <v>391</v>
      </c>
      <c r="I96" s="11" t="s">
        <v>65</v>
      </c>
      <c r="J96" s="29">
        <v>7381</v>
      </c>
      <c r="K96" s="29" t="s">
        <v>652</v>
      </c>
    </row>
    <row r="97" spans="2:11" ht="15">
      <c r="B97" s="13">
        <v>120</v>
      </c>
      <c r="C97" s="16" t="s">
        <v>527</v>
      </c>
      <c r="D97" s="14">
        <f ca="1">((RANDBETWEEN(1,100)/10000)+1)*J86</f>
        <v>257045.47149999999</v>
      </c>
      <c r="E97" s="17">
        <f ca="1">D97*$E$165/$D$165</f>
        <v>241004.13241539229</v>
      </c>
      <c r="F97" s="42"/>
      <c r="H97" t="s">
        <v>392</v>
      </c>
      <c r="I97" t="s">
        <v>66</v>
      </c>
      <c r="J97" s="17">
        <f>J88</f>
        <v>1582819</v>
      </c>
    </row>
    <row r="98" spans="2:11" ht="15">
      <c r="B98" s="13">
        <v>121</v>
      </c>
      <c r="C98" t="s">
        <v>528</v>
      </c>
      <c r="D98" s="14"/>
      <c r="E98" s="15"/>
      <c r="F98" s="42"/>
      <c r="H98" s="11" t="s">
        <v>393</v>
      </c>
      <c r="I98" s="11" t="s">
        <v>67</v>
      </c>
      <c r="J98" s="29">
        <v>1153278</v>
      </c>
      <c r="K98" s="29" t="s">
        <v>652</v>
      </c>
    </row>
    <row r="99" spans="2:11" ht="16" thickBot="1">
      <c r="B99" s="13">
        <v>122</v>
      </c>
      <c r="C99" t="s">
        <v>529</v>
      </c>
      <c r="D99" s="14"/>
      <c r="E99" s="15"/>
      <c r="F99" s="42"/>
      <c r="H99" s="2" t="s">
        <v>394</v>
      </c>
      <c r="I99" s="2" t="s">
        <v>68</v>
      </c>
      <c r="J99" s="29">
        <v>1090409</v>
      </c>
    </row>
    <row r="100" spans="2:11" ht="15">
      <c r="B100" s="13">
        <v>123</v>
      </c>
      <c r="C100" t="s">
        <v>530</v>
      </c>
      <c r="D100" s="14"/>
      <c r="E100" s="15"/>
      <c r="F100" s="42"/>
      <c r="H100" t="s">
        <v>395</v>
      </c>
      <c r="I100" t="s">
        <v>440</v>
      </c>
      <c r="J100" s="29"/>
    </row>
    <row r="101" spans="2:11" ht="15">
      <c r="B101" s="13">
        <v>130</v>
      </c>
      <c r="C101" s="16" t="s">
        <v>531</v>
      </c>
      <c r="D101" s="17">
        <f ca="1">D104</f>
        <v>-3287.4430999998003</v>
      </c>
      <c r="E101" s="17">
        <f ca="1">E104</f>
        <v>-3082.2848874048796</v>
      </c>
      <c r="F101" s="42"/>
      <c r="H101" t="s">
        <v>396</v>
      </c>
      <c r="I101" t="s">
        <v>69</v>
      </c>
      <c r="J101" s="29"/>
    </row>
    <row r="102" spans="2:11" ht="15">
      <c r="B102" s="13">
        <v>131</v>
      </c>
      <c r="C102" t="s">
        <v>532</v>
      </c>
      <c r="D102" s="14"/>
      <c r="E102" s="15"/>
      <c r="F102" s="42"/>
      <c r="H102" t="s">
        <v>397</v>
      </c>
      <c r="I102" t="s">
        <v>70</v>
      </c>
      <c r="J102" s="29"/>
    </row>
    <row r="103" spans="2:11" ht="15">
      <c r="B103" s="13">
        <v>150</v>
      </c>
      <c r="C103" t="s">
        <v>533</v>
      </c>
      <c r="D103" s="17">
        <f ca="1">D29+D39+D47+D67+D75+D87+D89+D97</f>
        <v>1588005.8259000001</v>
      </c>
      <c r="E103" s="17">
        <f ca="1">E29+E39+E47+E67+E75+E87+E89+E97</f>
        <v>1488903.7496294423</v>
      </c>
      <c r="F103" s="24">
        <f ca="1">F160</f>
        <v>1584718.3828000003</v>
      </c>
      <c r="H103" t="s">
        <v>398</v>
      </c>
      <c r="I103" t="s">
        <v>71</v>
      </c>
      <c r="J103" s="29"/>
    </row>
    <row r="104" spans="2:11" ht="15">
      <c r="B104" s="9" t="s">
        <v>534</v>
      </c>
      <c r="C104" t="s">
        <v>650</v>
      </c>
      <c r="D104" s="14">
        <f ca="1">F103-D103</f>
        <v>-3287.4430999998003</v>
      </c>
      <c r="E104" s="14">
        <f ca="1">F104-E103</f>
        <v>-3082.2848874048796</v>
      </c>
      <c r="F104" s="17">
        <f ca="1">G245+F103*$E$165/$D$165</f>
        <v>1485821.4647420375</v>
      </c>
      <c r="H104" t="s">
        <v>399</v>
      </c>
      <c r="I104" t="s">
        <v>72</v>
      </c>
      <c r="J104" s="29"/>
    </row>
    <row r="105" spans="2:11" ht="16" thickBot="1">
      <c r="B105" t="s">
        <v>465</v>
      </c>
      <c r="C105" t="s">
        <v>466</v>
      </c>
      <c r="D105" s="14"/>
      <c r="E105" s="19"/>
      <c r="F105" s="42"/>
      <c r="H105" s="2" t="s">
        <v>400</v>
      </c>
      <c r="I105" s="2" t="s">
        <v>73</v>
      </c>
      <c r="J105" s="29">
        <v>3167</v>
      </c>
    </row>
    <row r="106" spans="2:11" ht="15">
      <c r="B106" s="13">
        <v>160</v>
      </c>
      <c r="C106" s="16" t="s">
        <v>535</v>
      </c>
      <c r="D106" s="22">
        <f ca="1">((RANDBETWEEN(1,100)/10000)+1)*J89</f>
        <v>906999.30389999994</v>
      </c>
      <c r="E106" s="17">
        <f ca="1">D106*$E$165/$D$165</f>
        <v>850396.54292366805</v>
      </c>
      <c r="F106" s="42"/>
    </row>
    <row r="107" spans="2:11" ht="15">
      <c r="B107" s="13">
        <v>162</v>
      </c>
      <c r="C107" s="16" t="s">
        <v>536</v>
      </c>
      <c r="D107" s="22">
        <f ca="1">IF(D106&gt;10000,10000,D106)</f>
        <v>10000</v>
      </c>
      <c r="E107" s="17">
        <f ca="1">D107*$E$165/$D$165</f>
        <v>9375.93379914465</v>
      </c>
      <c r="F107" s="42"/>
    </row>
    <row r="108" spans="2:11">
      <c r="B108" s="13">
        <v>11100</v>
      </c>
      <c r="C108" t="s">
        <v>537</v>
      </c>
      <c r="D108" s="14"/>
      <c r="E108" s="15"/>
      <c r="F108" s="42"/>
      <c r="H108" t="s">
        <v>655</v>
      </c>
    </row>
    <row r="109" spans="2:11">
      <c r="B109" s="13">
        <v>20190</v>
      </c>
      <c r="C109" t="s">
        <v>538</v>
      </c>
      <c r="D109" s="14"/>
      <c r="E109" s="15"/>
      <c r="F109" s="42"/>
      <c r="H109" t="s">
        <v>656</v>
      </c>
      <c r="I109" s="30" t="s">
        <v>657</v>
      </c>
    </row>
    <row r="110" spans="2:11">
      <c r="B110" s="13">
        <v>20180</v>
      </c>
      <c r="C110" t="s">
        <v>539</v>
      </c>
      <c r="D110" s="14"/>
      <c r="E110" s="15"/>
      <c r="F110" s="42"/>
      <c r="I110" s="30" t="s">
        <v>658</v>
      </c>
    </row>
    <row r="111" spans="2:11">
      <c r="B111" s="13">
        <v>20200</v>
      </c>
      <c r="C111" t="s">
        <v>540</v>
      </c>
      <c r="D111" s="14"/>
      <c r="E111" s="15"/>
      <c r="F111" s="42"/>
      <c r="I111" s="30" t="s">
        <v>659</v>
      </c>
    </row>
    <row r="112" spans="2:11">
      <c r="B112" s="13">
        <v>164</v>
      </c>
      <c r="C112" t="s">
        <v>541</v>
      </c>
      <c r="D112" s="14"/>
      <c r="E112" s="15"/>
      <c r="F112" s="42"/>
      <c r="I112" s="30" t="s">
        <v>660</v>
      </c>
    </row>
    <row r="113" spans="2:9">
      <c r="B113" s="13">
        <v>166</v>
      </c>
      <c r="C113" t="s">
        <v>542</v>
      </c>
      <c r="D113" s="14"/>
      <c r="E113" s="20"/>
      <c r="F113" s="42"/>
      <c r="I113" s="30" t="s">
        <v>661</v>
      </c>
    </row>
    <row r="114" spans="2:9">
      <c r="B114" s="13">
        <v>163</v>
      </c>
      <c r="C114" t="s">
        <v>543</v>
      </c>
      <c r="D114" s="14"/>
      <c r="E114" s="20"/>
      <c r="F114" s="42"/>
      <c r="I114" s="30" t="s">
        <v>662</v>
      </c>
    </row>
    <row r="115" spans="2:9">
      <c r="B115" s="13">
        <v>165</v>
      </c>
      <c r="C115" t="s">
        <v>544</v>
      </c>
      <c r="D115" s="14"/>
      <c r="E115" s="15"/>
      <c r="F115" s="42"/>
    </row>
    <row r="116" spans="2:9">
      <c r="B116" s="13">
        <v>167</v>
      </c>
      <c r="C116" t="s">
        <v>545</v>
      </c>
      <c r="D116" s="14"/>
      <c r="E116" s="20"/>
      <c r="F116" s="42"/>
    </row>
    <row r="117" spans="2:9" ht="15">
      <c r="B117" s="13">
        <v>169</v>
      </c>
      <c r="C117" t="s">
        <v>546</v>
      </c>
      <c r="D117" s="14"/>
      <c r="E117" s="17">
        <f ca="1">D117*$E$165/$D$165</f>
        <v>0</v>
      </c>
      <c r="F117" s="42"/>
    </row>
    <row r="118" spans="2:9" ht="15">
      <c r="B118" s="13">
        <v>171</v>
      </c>
      <c r="C118" t="s">
        <v>547</v>
      </c>
      <c r="D118" s="14"/>
      <c r="E118" s="17">
        <f ca="1">D118+D119</f>
        <v>106802.73449999999</v>
      </c>
      <c r="F118" s="42"/>
    </row>
    <row r="119" spans="2:9" ht="15">
      <c r="B119" s="13">
        <v>172</v>
      </c>
      <c r="C119" s="16" t="s">
        <v>548</v>
      </c>
      <c r="D119" s="22">
        <f ca="1">((RANDBETWEEN(1,100)/10000)+1)*J73</f>
        <v>106802.73449999999</v>
      </c>
      <c r="E119" s="17">
        <f ca="1">E228</f>
        <v>242684.18244107001</v>
      </c>
      <c r="F119" s="42"/>
    </row>
    <row r="120" spans="2:9">
      <c r="B120" s="13">
        <v>20340</v>
      </c>
      <c r="C120" t="s">
        <v>549</v>
      </c>
      <c r="D120" s="14"/>
      <c r="E120" s="20"/>
      <c r="F120" s="42"/>
    </row>
    <row r="121" spans="2:9">
      <c r="B121" s="13">
        <v>20350</v>
      </c>
      <c r="C121" t="s">
        <v>550</v>
      </c>
      <c r="D121" s="14"/>
      <c r="E121" s="15"/>
      <c r="F121" s="42"/>
    </row>
    <row r="122" spans="2:9" ht="15">
      <c r="B122" s="13">
        <v>170</v>
      </c>
      <c r="C122" s="16" t="s">
        <v>551</v>
      </c>
      <c r="D122" s="22">
        <f ca="1">((RANDBETWEEN(1,100)/10000)+1)*J90</f>
        <v>0</v>
      </c>
      <c r="E122" s="17">
        <f ca="1">D122*$E$165/$D$165</f>
        <v>0</v>
      </c>
      <c r="F122" s="42"/>
    </row>
    <row r="123" spans="2:9">
      <c r="B123" s="13">
        <v>173</v>
      </c>
      <c r="C123" t="s">
        <v>552</v>
      </c>
      <c r="D123" s="14"/>
      <c r="E123" s="15"/>
      <c r="F123" s="42"/>
    </row>
    <row r="124" spans="2:9">
      <c r="B124" s="13">
        <v>175</v>
      </c>
      <c r="C124" t="s">
        <v>553</v>
      </c>
      <c r="D124" s="14"/>
      <c r="E124" s="15"/>
      <c r="F124" s="42"/>
    </row>
    <row r="125" spans="2:9">
      <c r="B125" s="13">
        <v>12100</v>
      </c>
      <c r="C125" t="s">
        <v>554</v>
      </c>
      <c r="D125" s="14"/>
      <c r="E125" s="15"/>
      <c r="F125" s="42"/>
    </row>
    <row r="126" spans="2:9">
      <c r="B126" s="13">
        <v>174</v>
      </c>
      <c r="C126" t="s">
        <v>555</v>
      </c>
      <c r="D126" s="14"/>
      <c r="E126" s="15"/>
      <c r="F126" s="42"/>
    </row>
    <row r="127" spans="2:9" ht="15">
      <c r="B127" s="13">
        <v>180</v>
      </c>
      <c r="C127" s="16" t="s">
        <v>556</v>
      </c>
      <c r="D127" s="22">
        <f ca="1">((RANDBETWEEN(1,100)/10000)+1)*J91</f>
        <v>114258.24799999999</v>
      </c>
      <c r="E127" s="17">
        <f ca="1">D127*$E$165/$D$165</f>
        <v>107127.77692542516</v>
      </c>
      <c r="F127" s="42"/>
    </row>
    <row r="128" spans="2:9">
      <c r="B128" s="13">
        <v>190</v>
      </c>
      <c r="C128" t="s">
        <v>557</v>
      </c>
      <c r="D128" s="14"/>
      <c r="E128" s="15"/>
      <c r="F128" s="42"/>
    </row>
    <row r="129" spans="2:6">
      <c r="B129" s="13">
        <v>211</v>
      </c>
      <c r="C129" t="s">
        <v>512</v>
      </c>
      <c r="D129" s="14"/>
      <c r="E129" s="15"/>
      <c r="F129" s="42"/>
    </row>
    <row r="130" spans="2:6">
      <c r="B130" s="13">
        <v>191</v>
      </c>
      <c r="C130" t="s">
        <v>558</v>
      </c>
      <c r="D130" s="14"/>
      <c r="E130" s="15"/>
      <c r="F130" s="42"/>
    </row>
    <row r="131" spans="2:6">
      <c r="B131" s="13">
        <v>181</v>
      </c>
      <c r="C131" t="s">
        <v>512</v>
      </c>
      <c r="D131" s="14"/>
      <c r="E131" s="15"/>
      <c r="F131" s="42"/>
    </row>
    <row r="132" spans="2:6">
      <c r="B132" s="13">
        <v>192</v>
      </c>
      <c r="C132" t="s">
        <v>559</v>
      </c>
      <c r="D132" s="14"/>
      <c r="E132" s="15"/>
      <c r="F132" s="42"/>
    </row>
    <row r="133" spans="2:6">
      <c r="B133" s="13">
        <v>182</v>
      </c>
      <c r="C133" t="s">
        <v>512</v>
      </c>
      <c r="D133" s="14"/>
      <c r="E133" s="15"/>
      <c r="F133" s="42"/>
    </row>
    <row r="134" spans="2:6">
      <c r="B134" s="13">
        <v>11400</v>
      </c>
      <c r="C134" t="s">
        <v>560</v>
      </c>
      <c r="D134" s="14"/>
      <c r="E134" s="15"/>
      <c r="F134" s="42"/>
    </row>
    <row r="135" spans="2:6">
      <c r="B135" s="13">
        <v>11450</v>
      </c>
      <c r="C135" t="s">
        <v>512</v>
      </c>
      <c r="D135" s="14"/>
      <c r="E135" s="15"/>
      <c r="F135" s="42"/>
    </row>
    <row r="136" spans="2:6" ht="15">
      <c r="B136" s="13">
        <v>193</v>
      </c>
      <c r="C136" s="16" t="s">
        <v>561</v>
      </c>
      <c r="D136" s="22">
        <f ca="1">((RANDBETWEEN(1,100)/10000)+1)*J92+((RANDBETWEEN(1,100)/10000)+1)*J93</f>
        <v>0</v>
      </c>
      <c r="E136" s="17">
        <f ca="1">D136*$E$165/$D$165</f>
        <v>0</v>
      </c>
      <c r="F136" s="42"/>
    </row>
    <row r="137" spans="2:6" ht="15">
      <c r="B137" s="13">
        <v>210</v>
      </c>
      <c r="C137" s="16" t="s">
        <v>512</v>
      </c>
      <c r="D137" s="22">
        <f ca="1">((RANDBETWEEN(1,100)/10000)+1)*J93</f>
        <v>0</v>
      </c>
      <c r="E137" s="17">
        <f ca="1">D137*$E$165/$D$165</f>
        <v>0</v>
      </c>
      <c r="F137" s="42"/>
    </row>
    <row r="138" spans="2:6">
      <c r="B138" s="13">
        <v>194</v>
      </c>
      <c r="C138" t="s">
        <v>562</v>
      </c>
      <c r="D138" s="14"/>
      <c r="E138" s="15"/>
      <c r="F138" s="42"/>
    </row>
    <row r="139" spans="2:6">
      <c r="B139" s="13">
        <v>184</v>
      </c>
      <c r="C139" t="s">
        <v>512</v>
      </c>
      <c r="D139" s="14"/>
      <c r="E139" s="15"/>
      <c r="F139" s="42"/>
    </row>
    <row r="140" spans="2:6" ht="15">
      <c r="B140" s="13">
        <v>215</v>
      </c>
      <c r="C140" t="s">
        <v>563</v>
      </c>
      <c r="D140" s="17">
        <f ca="1">F161</f>
        <v>784411.73500000034</v>
      </c>
      <c r="E140" s="17">
        <f ca="1">G161</f>
        <v>486109.8697461125</v>
      </c>
      <c r="F140" s="42"/>
    </row>
    <row r="141" spans="2:6">
      <c r="B141" s="13">
        <v>185</v>
      </c>
      <c r="C141" t="s">
        <v>512</v>
      </c>
      <c r="D141" s="14"/>
      <c r="E141" s="15"/>
      <c r="F141" s="42"/>
    </row>
    <row r="142" spans="2:6" ht="15">
      <c r="B142" s="13">
        <v>195</v>
      </c>
      <c r="C142" s="16" t="s">
        <v>564</v>
      </c>
      <c r="D142" s="22">
        <f ca="1">((RANDBETWEEN(1,100)/10000)+1)*J94</f>
        <v>160137.611</v>
      </c>
      <c r="E142" s="17">
        <f ca="1">D142*$E$165/$D$165</f>
        <v>150143.96394891784</v>
      </c>
      <c r="F142" s="42"/>
    </row>
    <row r="143" spans="2:6">
      <c r="B143" s="13">
        <v>186</v>
      </c>
      <c r="C143" t="s">
        <v>512</v>
      </c>
      <c r="D143" s="14"/>
      <c r="E143" s="15"/>
      <c r="F143" s="42"/>
    </row>
    <row r="144" spans="2:6">
      <c r="B144" s="13">
        <v>196</v>
      </c>
      <c r="C144" t="s">
        <v>565</v>
      </c>
      <c r="D144" s="14"/>
      <c r="E144" s="15"/>
      <c r="F144" s="42"/>
    </row>
    <row r="145" spans="2:7">
      <c r="B145" s="13">
        <v>187</v>
      </c>
      <c r="C145" t="s">
        <v>512</v>
      </c>
      <c r="D145" s="14"/>
      <c r="E145" s="15"/>
      <c r="F145" s="42"/>
    </row>
    <row r="146" spans="2:7">
      <c r="B146" s="13">
        <v>197</v>
      </c>
      <c r="C146" t="s">
        <v>566</v>
      </c>
      <c r="D146" s="14"/>
      <c r="E146" s="15"/>
      <c r="F146" s="42"/>
    </row>
    <row r="147" spans="2:7">
      <c r="B147" s="13">
        <v>188</v>
      </c>
      <c r="C147" t="s">
        <v>512</v>
      </c>
      <c r="D147" s="14"/>
      <c r="E147" s="15"/>
      <c r="F147" s="42"/>
    </row>
    <row r="148" spans="2:7">
      <c r="B148" s="13">
        <v>198</v>
      </c>
      <c r="C148" t="s">
        <v>567</v>
      </c>
      <c r="D148" s="14"/>
      <c r="E148" s="18"/>
      <c r="F148" s="42"/>
    </row>
    <row r="149" spans="2:7">
      <c r="B149" s="13">
        <v>189</v>
      </c>
      <c r="C149" t="s">
        <v>512</v>
      </c>
      <c r="D149" s="14"/>
      <c r="E149" s="15"/>
      <c r="F149" s="42"/>
    </row>
    <row r="150" spans="2:7">
      <c r="B150" s="13">
        <v>199</v>
      </c>
      <c r="C150" t="s">
        <v>568</v>
      </c>
      <c r="D150" s="14"/>
      <c r="E150" s="15"/>
      <c r="F150" s="42"/>
    </row>
    <row r="151" spans="2:7">
      <c r="B151" s="13">
        <v>204</v>
      </c>
      <c r="C151" t="s">
        <v>512</v>
      </c>
      <c r="D151" s="14"/>
      <c r="E151" s="15"/>
      <c r="F151" s="42"/>
    </row>
    <row r="152" spans="2:7">
      <c r="B152" s="13">
        <v>201</v>
      </c>
      <c r="C152" t="s">
        <v>569</v>
      </c>
      <c r="D152" s="14"/>
      <c r="E152" s="18"/>
      <c r="F152" s="42"/>
    </row>
    <row r="153" spans="2:7">
      <c r="B153" s="13">
        <v>205</v>
      </c>
      <c r="C153" t="s">
        <v>512</v>
      </c>
      <c r="D153" s="14"/>
      <c r="E153" s="15"/>
      <c r="F153" s="42"/>
    </row>
    <row r="154" spans="2:7">
      <c r="B154" s="13">
        <v>202</v>
      </c>
      <c r="C154" t="s">
        <v>570</v>
      </c>
      <c r="D154" s="14"/>
      <c r="E154" s="18"/>
      <c r="F154" s="42"/>
    </row>
    <row r="155" spans="2:7">
      <c r="B155" s="13">
        <v>206</v>
      </c>
      <c r="C155" t="s">
        <v>512</v>
      </c>
      <c r="D155" s="14"/>
      <c r="E155" s="15"/>
      <c r="F155" s="42"/>
    </row>
    <row r="156" spans="2:7" ht="15">
      <c r="B156" s="13">
        <v>203</v>
      </c>
      <c r="C156" s="16" t="s">
        <v>571</v>
      </c>
      <c r="D156" s="22">
        <f ca="1">((RANDBETWEEN(1,100)/10000)+1)*J95</f>
        <v>401653.24429999996</v>
      </c>
      <c r="E156" s="17">
        <f ca="1">D156*$E$165/$D$165</f>
        <v>376587.42287684727</v>
      </c>
      <c r="F156" s="42"/>
    </row>
    <row r="157" spans="2:7">
      <c r="B157" s="13">
        <v>207</v>
      </c>
      <c r="C157" t="s">
        <v>512</v>
      </c>
      <c r="D157" s="14"/>
      <c r="E157" s="15"/>
      <c r="F157" s="42"/>
    </row>
    <row r="158" spans="2:7" ht="15">
      <c r="B158" s="13">
        <v>220</v>
      </c>
      <c r="C158" s="16" t="s">
        <v>572</v>
      </c>
      <c r="D158" s="22">
        <f ca="1">((RANDBETWEEN(1,100)/10000)+1)*J96</f>
        <v>7454.81</v>
      </c>
      <c r="E158" s="17">
        <f ca="1">D158*$E$165/$D$165</f>
        <v>6989.5805045201532</v>
      </c>
      <c r="F158" s="42"/>
    </row>
    <row r="159" spans="2:7">
      <c r="B159" s="13">
        <v>221</v>
      </c>
      <c r="C159" t="s">
        <v>573</v>
      </c>
      <c r="D159" s="14"/>
      <c r="E159" s="15"/>
      <c r="F159" s="42"/>
    </row>
    <row r="160" spans="2:7" ht="15">
      <c r="B160" s="13">
        <v>240</v>
      </c>
      <c r="C160" t="s">
        <v>574</v>
      </c>
      <c r="D160" s="24">
        <f ca="1">D107+D117+D118+D119+D122+D127+D136+D142+D156+D158</f>
        <v>800306.64779999992</v>
      </c>
      <c r="E160" s="24">
        <f ca="1">E107+E117+E118+E119+E122+E127+E136+E142+E156+E158</f>
        <v>999711.59499592497</v>
      </c>
      <c r="F160" s="22">
        <f ca="1">((RANDBETWEEN(1,100)/10000)+1)*J97</f>
        <v>1584718.3828000003</v>
      </c>
      <c r="G160" s="17">
        <f ca="1">F160*$E$165/$D$165</f>
        <v>1485821.4647420375</v>
      </c>
    </row>
    <row r="161" spans="2:7">
      <c r="B161" s="13">
        <v>250</v>
      </c>
      <c r="C161" t="s">
        <v>575</v>
      </c>
      <c r="F161" s="14">
        <f ca="1">F160-D160</f>
        <v>784411.73500000034</v>
      </c>
      <c r="G161" s="14">
        <f ca="1">G160-E160</f>
        <v>486109.8697461125</v>
      </c>
    </row>
    <row r="162" spans="2:7">
      <c r="B162" s="9" t="s">
        <v>576</v>
      </c>
      <c r="F162" s="20" t="s">
        <v>651</v>
      </c>
    </row>
    <row r="163" spans="2:7">
      <c r="B163" t="s">
        <v>465</v>
      </c>
      <c r="C163" t="s">
        <v>466</v>
      </c>
      <c r="D163" s="14"/>
      <c r="E163" s="19"/>
      <c r="F163" s="42"/>
    </row>
    <row r="164" spans="2:7">
      <c r="B164" s="13">
        <v>270</v>
      </c>
      <c r="C164" t="s">
        <v>577</v>
      </c>
      <c r="D164" s="14"/>
      <c r="E164" s="20"/>
      <c r="F164" s="42"/>
    </row>
    <row r="165" spans="2:7">
      <c r="B165" s="13">
        <v>280</v>
      </c>
      <c r="C165" s="16" t="s">
        <v>578</v>
      </c>
      <c r="D165" s="22">
        <f ca="1">((RANDBETWEEN(1,100)/10000)+1)*J98</f>
        <v>1159621.0290000001</v>
      </c>
      <c r="E165" s="14">
        <f>K21</f>
        <v>1087253</v>
      </c>
      <c r="F165" s="42"/>
    </row>
    <row r="166" spans="2:7">
      <c r="B166" s="13">
        <v>11500</v>
      </c>
      <c r="C166" t="s">
        <v>579</v>
      </c>
      <c r="D166" s="18"/>
      <c r="E166" s="18"/>
      <c r="F166" s="42"/>
    </row>
    <row r="167" spans="2:7">
      <c r="B167" s="13">
        <v>290</v>
      </c>
      <c r="C167" t="s">
        <v>580</v>
      </c>
      <c r="D167" s="14"/>
      <c r="E167" s="14"/>
      <c r="F167" s="42"/>
    </row>
    <row r="168" spans="2:7">
      <c r="B168" s="13">
        <v>285</v>
      </c>
      <c r="C168" t="s">
        <v>581</v>
      </c>
      <c r="D168" s="14"/>
      <c r="E168" s="15"/>
      <c r="F168" s="42"/>
    </row>
    <row r="169" spans="2:7">
      <c r="B169" s="13">
        <v>282</v>
      </c>
      <c r="C169" t="s">
        <v>582</v>
      </c>
      <c r="D169" s="14"/>
      <c r="E169" s="15"/>
      <c r="F169" s="42"/>
    </row>
    <row r="170" spans="2:7">
      <c r="B170" s="13">
        <v>300</v>
      </c>
      <c r="C170" t="s">
        <v>583</v>
      </c>
      <c r="D170" s="14"/>
      <c r="E170" s="14"/>
      <c r="F170" s="42"/>
      <c r="G170" s="24"/>
    </row>
    <row r="171" spans="2:7">
      <c r="B171" s="13">
        <v>11000</v>
      </c>
      <c r="C171" t="s">
        <v>584</v>
      </c>
      <c r="D171" s="14"/>
      <c r="E171" s="15"/>
      <c r="F171" s="42"/>
    </row>
    <row r="172" spans="2:7">
      <c r="B172" s="13">
        <v>310</v>
      </c>
      <c r="C172" t="s">
        <v>585</v>
      </c>
      <c r="D172" s="14"/>
      <c r="E172" s="20"/>
      <c r="F172" s="42"/>
    </row>
    <row r="173" spans="2:7" ht="15">
      <c r="B173" s="13">
        <v>320</v>
      </c>
      <c r="C173" s="16" t="s">
        <v>586</v>
      </c>
      <c r="D173" s="22">
        <f ca="1">IF(E173&gt;0,E173*D165/E165,0)</f>
        <v>283866.29780201794</v>
      </c>
      <c r="E173" s="49">
        <f ca="1">((RANDBETWEEN(1,100)/10000)+1)*K22/3</f>
        <v>266151.16160000005</v>
      </c>
      <c r="F173" s="42"/>
    </row>
    <row r="174" spans="2:7" ht="15">
      <c r="B174" s="13">
        <v>302</v>
      </c>
      <c r="C174" t="s">
        <v>587</v>
      </c>
      <c r="D174" s="17">
        <f ca="1">IF(E174&gt;0,E174*D165/E165,0)</f>
        <v>427032.29254511819</v>
      </c>
      <c r="E174" s="49">
        <f ca="1">((RANDBETWEEN(1,100)/10000)+1)*K22/2</f>
        <v>400382.65049999999</v>
      </c>
      <c r="F174" s="42"/>
    </row>
    <row r="175" spans="2:7" ht="15">
      <c r="B175" s="13">
        <v>304</v>
      </c>
      <c r="C175" t="s">
        <v>588</v>
      </c>
      <c r="D175" s="17">
        <f ca="1">IF(E175&gt;0,E175*D165/E165,0)</f>
        <v>140273.49891370637</v>
      </c>
      <c r="E175" s="49">
        <f ca="1">((RANDBETWEEN(1,100)/10000)+1)*(K22-E173-E174)</f>
        <v>131519.50395893</v>
      </c>
      <c r="F175" s="42"/>
    </row>
    <row r="176" spans="2:7" ht="15">
      <c r="B176" s="13">
        <v>370</v>
      </c>
      <c r="C176" t="s">
        <v>589</v>
      </c>
      <c r="D176" s="22"/>
      <c r="E176" s="17">
        <f>D176</f>
        <v>0</v>
      </c>
      <c r="F176" s="42"/>
    </row>
    <row r="177" spans="2:7">
      <c r="B177" s="13">
        <v>371</v>
      </c>
      <c r="C177" t="s">
        <v>590</v>
      </c>
      <c r="D177" s="24"/>
      <c r="E177" s="24">
        <f>E176</f>
        <v>0</v>
      </c>
      <c r="F177" s="42"/>
      <c r="G177" s="21"/>
    </row>
    <row r="178" spans="2:7">
      <c r="B178" s="13">
        <v>372</v>
      </c>
      <c r="C178" t="s">
        <v>591</v>
      </c>
      <c r="D178" s="14"/>
      <c r="E178" s="15"/>
      <c r="F178" s="42"/>
    </row>
    <row r="179" spans="2:7">
      <c r="B179" s="13">
        <v>11600</v>
      </c>
      <c r="C179" t="s">
        <v>592</v>
      </c>
      <c r="D179" s="14"/>
      <c r="E179" s="15"/>
      <c r="F179" s="42"/>
    </row>
    <row r="180" spans="2:7">
      <c r="B180" s="13">
        <v>375</v>
      </c>
      <c r="C180" t="s">
        <v>593</v>
      </c>
      <c r="D180" s="14"/>
      <c r="E180" s="15"/>
      <c r="F180" s="42"/>
    </row>
    <row r="181" spans="2:7">
      <c r="B181" s="13">
        <v>373</v>
      </c>
      <c r="C181" t="s">
        <v>594</v>
      </c>
      <c r="D181" s="14"/>
      <c r="E181" s="15"/>
      <c r="F181" s="42"/>
    </row>
    <row r="182" spans="2:7">
      <c r="B182" s="13">
        <v>374</v>
      </c>
      <c r="C182" t="s">
        <v>595</v>
      </c>
      <c r="E182" s="15"/>
      <c r="F182" s="42"/>
    </row>
    <row r="183" spans="2:7" ht="15">
      <c r="B183" s="13">
        <v>390</v>
      </c>
      <c r="C183" t="s">
        <v>596</v>
      </c>
      <c r="D183" s="22"/>
      <c r="E183" s="17">
        <f>D183</f>
        <v>0</v>
      </c>
      <c r="F183" s="42"/>
    </row>
    <row r="184" spans="2:7">
      <c r="B184" s="13">
        <v>11700</v>
      </c>
      <c r="C184" t="s">
        <v>597</v>
      </c>
      <c r="D184" s="14"/>
      <c r="E184" s="15"/>
      <c r="F184" s="42"/>
    </row>
    <row r="185" spans="2:7">
      <c r="B185" s="13">
        <v>392</v>
      </c>
      <c r="C185" t="s">
        <v>598</v>
      </c>
      <c r="D185" s="14"/>
      <c r="E185" s="15"/>
      <c r="F185" s="42"/>
    </row>
    <row r="186" spans="2:7">
      <c r="B186" s="13">
        <v>394</v>
      </c>
      <c r="C186" t="s">
        <v>599</v>
      </c>
      <c r="D186" s="14"/>
      <c r="E186" s="15"/>
      <c r="F186" s="42"/>
    </row>
    <row r="187" spans="2:7">
      <c r="B187" s="13">
        <v>395</v>
      </c>
      <c r="C187" t="s">
        <v>600</v>
      </c>
      <c r="D187" s="14"/>
      <c r="E187" s="15"/>
      <c r="F187" s="42"/>
    </row>
    <row r="188" spans="2:7">
      <c r="B188" s="13">
        <v>396</v>
      </c>
      <c r="C188" t="s">
        <v>601</v>
      </c>
      <c r="D188" s="14"/>
      <c r="E188" s="15"/>
      <c r="F188" s="42"/>
    </row>
    <row r="189" spans="2:7">
      <c r="B189" s="13">
        <v>330</v>
      </c>
      <c r="C189" t="s">
        <v>602</v>
      </c>
      <c r="D189" s="14"/>
      <c r="E189" s="20"/>
      <c r="F189" s="42"/>
    </row>
    <row r="190" spans="2:7">
      <c r="B190" s="13">
        <v>342</v>
      </c>
      <c r="C190" t="s">
        <v>603</v>
      </c>
      <c r="D190" s="14"/>
      <c r="E190" s="20"/>
      <c r="F190" s="42"/>
    </row>
    <row r="191" spans="2:7">
      <c r="B191" s="13">
        <v>344</v>
      </c>
      <c r="C191" t="s">
        <v>604</v>
      </c>
      <c r="D191" s="14"/>
      <c r="E191" s="15"/>
      <c r="F191" s="42"/>
    </row>
    <row r="192" spans="2:7">
      <c r="B192" s="13">
        <v>346</v>
      </c>
      <c r="C192" t="s">
        <v>605</v>
      </c>
      <c r="D192" s="14"/>
      <c r="E192" s="20"/>
      <c r="F192" s="42"/>
    </row>
    <row r="193" spans="2:6" ht="15">
      <c r="B193" s="13">
        <v>422</v>
      </c>
      <c r="C193" t="s">
        <v>606</v>
      </c>
      <c r="D193" s="17">
        <f ca="1">D119-D228</f>
        <v>-151512.30228915758</v>
      </c>
      <c r="E193" s="17">
        <f ca="1">E119-E228-E204</f>
        <v>0</v>
      </c>
      <c r="F193" s="42"/>
    </row>
    <row r="194" spans="2:6">
      <c r="B194" s="13">
        <v>15</v>
      </c>
      <c r="C194" t="s">
        <v>607</v>
      </c>
      <c r="D194" s="14"/>
      <c r="E194" s="15"/>
      <c r="F194" s="42"/>
    </row>
    <row r="195" spans="2:6">
      <c r="B195" s="13">
        <v>17</v>
      </c>
      <c r="C195" t="s">
        <v>608</v>
      </c>
      <c r="D195" s="14"/>
      <c r="E195" s="15"/>
      <c r="F195" s="42"/>
    </row>
    <row r="196" spans="2:6">
      <c r="B196" s="13">
        <v>16</v>
      </c>
      <c r="C196" t="s">
        <v>609</v>
      </c>
      <c r="E196" s="15"/>
      <c r="F196" s="42"/>
    </row>
    <row r="197" spans="2:6">
      <c r="B197" s="13">
        <v>311</v>
      </c>
      <c r="C197" t="s">
        <v>610</v>
      </c>
      <c r="D197" s="14"/>
      <c r="E197" s="15"/>
      <c r="F197" s="42"/>
    </row>
    <row r="198" spans="2:6">
      <c r="B198" s="13">
        <v>312</v>
      </c>
      <c r="C198" t="s">
        <v>608</v>
      </c>
      <c r="D198" s="14"/>
      <c r="E198" s="15"/>
      <c r="F198" s="42"/>
    </row>
    <row r="199" spans="2:6">
      <c r="B199" s="13">
        <v>11800</v>
      </c>
      <c r="C199" t="s">
        <v>611</v>
      </c>
      <c r="D199" s="14"/>
      <c r="E199" s="15"/>
      <c r="F199" s="42"/>
    </row>
    <row r="200" spans="2:6">
      <c r="B200" s="13">
        <v>313</v>
      </c>
      <c r="C200" t="s">
        <v>612</v>
      </c>
      <c r="D200" s="14"/>
      <c r="E200" s="15"/>
      <c r="F200" s="42"/>
    </row>
    <row r="201" spans="2:6">
      <c r="B201" s="13">
        <v>314</v>
      </c>
      <c r="C201" t="s">
        <v>613</v>
      </c>
      <c r="D201" s="14"/>
      <c r="E201" s="15"/>
      <c r="F201" s="42"/>
    </row>
    <row r="202" spans="2:6">
      <c r="B202" s="13">
        <v>315</v>
      </c>
      <c r="C202" t="s">
        <v>614</v>
      </c>
      <c r="D202" s="14"/>
      <c r="E202" s="15"/>
      <c r="F202" s="42"/>
    </row>
    <row r="203" spans="2:6">
      <c r="B203" s="13">
        <v>316</v>
      </c>
      <c r="C203" t="s">
        <v>608</v>
      </c>
      <c r="D203" s="14"/>
      <c r="E203" s="15"/>
      <c r="F203" s="42"/>
    </row>
    <row r="204" spans="2:6">
      <c r="B204" s="13">
        <v>420</v>
      </c>
      <c r="C204" t="s">
        <v>615</v>
      </c>
      <c r="D204" s="14">
        <f ca="1">((RANDBETWEEN(1,100)/10000)+1)*D136*0.068</f>
        <v>0</v>
      </c>
      <c r="E204" s="14">
        <f ca="1">((RANDBETWEEN(1,100)/10000)+1)*E136*0.068</f>
        <v>0</v>
      </c>
      <c r="F204" s="42"/>
    </row>
    <row r="205" spans="2:6">
      <c r="B205" s="13">
        <v>421</v>
      </c>
      <c r="C205" t="s">
        <v>608</v>
      </c>
      <c r="D205" s="14"/>
      <c r="E205" s="15"/>
      <c r="F205" s="42"/>
    </row>
    <row r="206" spans="2:6">
      <c r="B206" s="13">
        <v>11900</v>
      </c>
      <c r="C206" t="s">
        <v>616</v>
      </c>
      <c r="D206" s="14"/>
      <c r="E206" s="15"/>
      <c r="F206" s="42"/>
    </row>
    <row r="207" spans="2:6">
      <c r="B207" s="13">
        <v>430</v>
      </c>
      <c r="C207" t="s">
        <v>617</v>
      </c>
      <c r="D207" s="14"/>
      <c r="E207" s="20"/>
      <c r="F207" s="42"/>
    </row>
    <row r="208" spans="2:6">
      <c r="B208" s="13">
        <v>431</v>
      </c>
      <c r="C208" t="s">
        <v>618</v>
      </c>
      <c r="D208" s="14"/>
      <c r="E208" s="15"/>
      <c r="F208" s="42"/>
    </row>
    <row r="209" spans="2:7">
      <c r="B209" s="13">
        <v>432</v>
      </c>
      <c r="C209" t="s">
        <v>619</v>
      </c>
      <c r="D209" s="14"/>
      <c r="E209" s="15"/>
      <c r="F209" s="42"/>
    </row>
    <row r="210" spans="2:7">
      <c r="B210" s="13">
        <v>433</v>
      </c>
      <c r="C210" t="s">
        <v>620</v>
      </c>
      <c r="D210" s="14"/>
      <c r="E210" s="15"/>
      <c r="F210" s="42"/>
    </row>
    <row r="211" spans="2:7">
      <c r="B211" s="13">
        <v>434</v>
      </c>
      <c r="C211" t="s">
        <v>621</v>
      </c>
      <c r="D211" s="14"/>
      <c r="E211" s="15"/>
      <c r="F211" s="42"/>
    </row>
    <row r="212" spans="2:7">
      <c r="B212" s="13">
        <v>435</v>
      </c>
      <c r="C212" t="s">
        <v>622</v>
      </c>
      <c r="D212" s="14"/>
      <c r="E212" s="15"/>
      <c r="F212" s="42"/>
    </row>
    <row r="213" spans="2:7">
      <c r="B213" s="13">
        <v>436</v>
      </c>
      <c r="C213" t="s">
        <v>623</v>
      </c>
      <c r="D213" s="14"/>
      <c r="E213" s="15"/>
      <c r="F213" s="42"/>
    </row>
    <row r="214" spans="2:7">
      <c r="B214" s="13">
        <v>437</v>
      </c>
      <c r="C214" t="s">
        <v>624</v>
      </c>
      <c r="D214" s="14"/>
      <c r="E214" s="15"/>
      <c r="F214" s="42"/>
    </row>
    <row r="215" spans="2:7">
      <c r="B215" s="13">
        <v>438</v>
      </c>
      <c r="C215" t="s">
        <v>625</v>
      </c>
      <c r="D215" s="14"/>
      <c r="E215" s="15"/>
      <c r="F215" s="42"/>
    </row>
    <row r="216" spans="2:7" ht="15">
      <c r="B216" s="13">
        <v>450</v>
      </c>
      <c r="C216" t="s">
        <v>626</v>
      </c>
      <c r="D216" s="17">
        <f ca="1">D217+D219</f>
        <v>7847.148500000003</v>
      </c>
      <c r="E216" s="17">
        <f ca="1">D216</f>
        <v>7847.148500000003</v>
      </c>
      <c r="F216" s="42"/>
    </row>
    <row r="217" spans="2:7" ht="15">
      <c r="B217" s="13">
        <v>451</v>
      </c>
      <c r="C217" s="16" t="s">
        <v>627</v>
      </c>
      <c r="D217" s="22">
        <f ca="1">((RANDBETWEEN(1,100)/10000)+1)*J51</f>
        <v>42704.135999999999</v>
      </c>
      <c r="E217" s="17">
        <f ca="1">D217</f>
        <v>42704.135999999999</v>
      </c>
      <c r="F217" s="42"/>
      <c r="G217" s="16"/>
    </row>
    <row r="218" spans="2:7">
      <c r="B218" s="13">
        <v>452</v>
      </c>
      <c r="C218" t="s">
        <v>628</v>
      </c>
      <c r="D218" s="14"/>
      <c r="E218" s="15"/>
      <c r="F218" s="42"/>
    </row>
    <row r="219" spans="2:7" ht="15">
      <c r="B219" s="13">
        <v>453</v>
      </c>
      <c r="C219" s="16" t="s">
        <v>629</v>
      </c>
      <c r="D219" s="22">
        <f ca="1">-((RANDBETWEEN(1,100)/10000)+1)*J66</f>
        <v>-34856.987499999996</v>
      </c>
      <c r="E219" s="17">
        <f ca="1">D219</f>
        <v>-34856.987499999996</v>
      </c>
      <c r="F219" s="42"/>
      <c r="G219" s="16"/>
    </row>
    <row r="220" spans="2:7">
      <c r="B220" s="13">
        <v>454</v>
      </c>
      <c r="C220" t="s">
        <v>630</v>
      </c>
      <c r="D220" s="14"/>
      <c r="E220" s="15"/>
      <c r="F220" s="42"/>
    </row>
    <row r="221" spans="2:7">
      <c r="B221" s="13">
        <v>455</v>
      </c>
      <c r="C221" t="s">
        <v>631</v>
      </c>
      <c r="D221" s="14"/>
      <c r="E221" s="15"/>
      <c r="F221" s="42"/>
    </row>
    <row r="222" spans="2:7">
      <c r="B222" s="13">
        <v>460</v>
      </c>
      <c r="C222" t="s">
        <v>632</v>
      </c>
      <c r="D222" s="14">
        <v>0</v>
      </c>
      <c r="E222" s="15"/>
      <c r="F222" s="42"/>
    </row>
    <row r="223" spans="2:7" ht="15">
      <c r="B223" s="13">
        <v>465</v>
      </c>
      <c r="C223" t="s">
        <v>633</v>
      </c>
      <c r="D223" s="17">
        <f ca="1">0.05*D165</f>
        <v>57981.051450000006</v>
      </c>
      <c r="E223" s="17">
        <f>0.05*E165</f>
        <v>54362.65</v>
      </c>
      <c r="F223" s="42"/>
    </row>
    <row r="224" spans="2:7">
      <c r="B224" s="13">
        <v>12200</v>
      </c>
      <c r="C224" t="s">
        <v>634</v>
      </c>
      <c r="D224" s="14">
        <v>0</v>
      </c>
      <c r="E224" s="15"/>
      <c r="F224" s="42"/>
    </row>
    <row r="225" spans="2:6">
      <c r="B225" s="13">
        <v>12300</v>
      </c>
      <c r="C225" t="s">
        <v>635</v>
      </c>
      <c r="D225" s="14">
        <v>0</v>
      </c>
      <c r="E225" s="15"/>
      <c r="F225" s="42"/>
    </row>
    <row r="226" spans="2:6">
      <c r="B226" s="13">
        <v>12400</v>
      </c>
      <c r="C226" t="s">
        <v>636</v>
      </c>
      <c r="D226" s="14">
        <v>0</v>
      </c>
      <c r="E226" s="15"/>
      <c r="F226" s="42"/>
    </row>
    <row r="227" spans="2:6">
      <c r="B227" s="13">
        <v>20970</v>
      </c>
      <c r="C227" t="s">
        <v>637</v>
      </c>
      <c r="D227" s="14"/>
      <c r="E227" s="15"/>
      <c r="F227" s="42"/>
    </row>
    <row r="228" spans="2:6" ht="15">
      <c r="B228" s="13">
        <v>477</v>
      </c>
      <c r="C228" t="s">
        <v>638</v>
      </c>
      <c r="D228" s="17">
        <f ca="1">D165+D167+D170-D173-D176-D174-D175-D183+D216-D223</f>
        <v>258315.03678915757</v>
      </c>
      <c r="E228" s="17">
        <f ca="1">E165+E167+E170-E173-E176-E174-E175-E183+E216-E223-E204</f>
        <v>242684.18244107001</v>
      </c>
      <c r="F228" s="42"/>
    </row>
    <row r="229" spans="2:6">
      <c r="B229" s="13">
        <v>555555</v>
      </c>
      <c r="C229" t="s">
        <v>639</v>
      </c>
      <c r="D229" s="21">
        <f ca="1">D234-D235</f>
        <v>787699.17810000014</v>
      </c>
      <c r="E229" s="21">
        <f ca="1">E234-E235</f>
        <v>489192.15463351738</v>
      </c>
      <c r="F229" s="42"/>
    </row>
    <row r="230" spans="2:6">
      <c r="F230" s="42"/>
    </row>
    <row r="231" spans="2:6">
      <c r="C231" t="s">
        <v>649</v>
      </c>
      <c r="D231" s="24">
        <f ca="1">D119</f>
        <v>106802.73449999999</v>
      </c>
      <c r="E231" s="24">
        <f ca="1">E119</f>
        <v>242684.18244107001</v>
      </c>
      <c r="F231" s="42"/>
    </row>
    <row r="232" spans="2:6">
      <c r="C232" t="s">
        <v>648</v>
      </c>
      <c r="D232" s="24">
        <f ca="1">D165+D167+D170-D173-D176-D174-D175-D183+D193+D216-D223</f>
        <v>106802.73449999999</v>
      </c>
      <c r="E232" s="24">
        <f ca="1">E165+E167+E170-E173-E176-E174-E175-E183+E193+E216-E223</f>
        <v>242684.18244107001</v>
      </c>
      <c r="F232" s="42"/>
    </row>
    <row r="233" spans="2:6">
      <c r="C233" t="s">
        <v>640</v>
      </c>
      <c r="F233" s="42"/>
    </row>
    <row r="234" spans="2:6">
      <c r="C234" t="s">
        <v>641</v>
      </c>
      <c r="D234" s="21">
        <f ca="1">D103-F160</f>
        <v>3287.4430999998003</v>
      </c>
      <c r="E234" s="21">
        <f ca="1">E103-G160</f>
        <v>3082.2848874048796</v>
      </c>
      <c r="F234" s="42"/>
    </row>
    <row r="235" spans="2:6">
      <c r="C235" t="s">
        <v>642</v>
      </c>
      <c r="D235" s="21">
        <f ca="1">D107+D117+D118+D119+D122+D127+D136+D142+D156+D158-F160</f>
        <v>-784411.73500000034</v>
      </c>
      <c r="E235" s="21">
        <f ca="1">E107+E117+E118+E119+E122+E127+E136+E142+E156+E158-G160</f>
        <v>-486109.8697461125</v>
      </c>
      <c r="F235" s="42"/>
    </row>
    <row r="236" spans="2:6">
      <c r="F236" s="42"/>
    </row>
    <row r="237" spans="2:6">
      <c r="D237" s="21"/>
      <c r="E237" s="21"/>
      <c r="F237" s="42"/>
    </row>
    <row r="238" spans="2:6">
      <c r="C238" t="s">
        <v>645</v>
      </c>
      <c r="D238" s="21">
        <f ca="1">D234-D235</f>
        <v>787699.17810000014</v>
      </c>
      <c r="E238" s="21">
        <f ca="1">E234-E235</f>
        <v>489192.15463351738</v>
      </c>
      <c r="F238" s="42"/>
    </row>
    <row r="239" spans="2:6">
      <c r="C239" t="s">
        <v>646</v>
      </c>
      <c r="D239">
        <f ca="1">IF(D238&gt;0,D238,0)</f>
        <v>787699.17810000014</v>
      </c>
      <c r="E239">
        <f ca="1">IF(E238&gt;0,E238,0)</f>
        <v>489192.15463351738</v>
      </c>
      <c r="F239" s="42"/>
    </row>
    <row r="240" spans="2:6">
      <c r="C240" t="s">
        <v>647</v>
      </c>
      <c r="D240" s="21">
        <f ca="1">IF(D238&lt;0,-D238,0)</f>
        <v>0</v>
      </c>
      <c r="E240" s="21">
        <f ca="1">IF(E238&lt;0,-E238,0)</f>
        <v>0</v>
      </c>
      <c r="F240" s="42"/>
    </row>
    <row r="241" spans="2:6">
      <c r="F241" s="42"/>
    </row>
    <row r="242" spans="2:6">
      <c r="B242" s="42"/>
      <c r="C242" s="42"/>
      <c r="D242" s="42"/>
      <c r="E242" s="42"/>
      <c r="F242" s="42"/>
    </row>
  </sheetData>
  <sheetProtection selectLockedCells="1"/>
  <dataValidations count="1">
    <dataValidation type="textLength" allowBlank="1" showInputMessage="1" showErrorMessage="1" errorTitle="controlla il numero di caratteri" error="inserire 11 caratteri per le imprese e 16 per le persone fisiche._x000d_Inserire gli zero all'inizio del codice fiscale. Formattare con testo" promptTitle="11-16 caratteri" prompt="inserire 11 caratteri per le imprese e 16 per le persone fisiche" sqref="I9">
      <formula1>11</formula1>
      <formula2>16</formula2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42"/>
  <sheetViews>
    <sheetView topLeftCell="A88" workbookViewId="0">
      <selection activeCell="D117" sqref="D117"/>
    </sheetView>
  </sheetViews>
  <sheetFormatPr baseColWidth="10" defaultColWidth="8.83203125" defaultRowHeight="14" x14ac:dyDescent="0"/>
  <cols>
    <col min="1" max="1" width="2.83203125" customWidth="1"/>
    <col min="2" max="3" width="37.5" customWidth="1"/>
    <col min="4" max="7" width="20.6640625" customWidth="1"/>
    <col min="8" max="8" width="32" bestFit="1" customWidth="1"/>
    <col min="9" max="9" width="95.33203125" style="30" bestFit="1" customWidth="1"/>
    <col min="10" max="10" width="19.33203125" customWidth="1"/>
    <col min="11" max="11" width="15" bestFit="1" customWidth="1"/>
    <col min="12" max="12" width="10.6640625" bestFit="1" customWidth="1"/>
  </cols>
  <sheetData>
    <row r="1" spans="2:9" ht="23">
      <c r="B1" s="9" t="s">
        <v>444</v>
      </c>
      <c r="H1" s="5" t="s">
        <v>665</v>
      </c>
    </row>
    <row r="2" spans="2:9" ht="28">
      <c r="C2" s="40" t="s">
        <v>644</v>
      </c>
      <c r="I2" t="s">
        <v>667</v>
      </c>
    </row>
    <row r="3" spans="2:9">
      <c r="B3" s="10" t="s">
        <v>445</v>
      </c>
      <c r="C3" s="10"/>
      <c r="I3"/>
    </row>
    <row r="4" spans="2:9" ht="15">
      <c r="B4" t="s">
        <v>446</v>
      </c>
      <c r="C4" t="str">
        <f>CONCATENATE(I4," (valori stimati)")</f>
        <v>MARIANI MARCELLO (valori stimati)</v>
      </c>
      <c r="F4" s="28"/>
      <c r="H4" t="s">
        <v>446</v>
      </c>
      <c r="I4" s="25" t="s">
        <v>695</v>
      </c>
    </row>
    <row r="5" spans="2:9" ht="15">
      <c r="B5" t="s">
        <v>447</v>
      </c>
      <c r="C5" s="25" t="str">
        <f>I5</f>
        <v>VIA CARDUCCI 68</v>
      </c>
      <c r="H5" t="s">
        <v>447</v>
      </c>
      <c r="I5" s="25" t="s">
        <v>696</v>
      </c>
    </row>
    <row r="6" spans="2:9" ht="15">
      <c r="B6" t="s">
        <v>448</v>
      </c>
      <c r="C6" s="25" t="str">
        <f t="shared" ref="C6:C18" si="0">I6</f>
        <v>06024</v>
      </c>
      <c r="H6" t="s">
        <v>448</v>
      </c>
      <c r="I6" s="26" t="s">
        <v>697</v>
      </c>
    </row>
    <row r="7" spans="2:9" ht="15">
      <c r="B7" t="s">
        <v>449</v>
      </c>
      <c r="C7" s="25" t="str">
        <f t="shared" si="0"/>
        <v>GUBBIO (PG)</v>
      </c>
      <c r="E7" s="50"/>
      <c r="H7" t="s">
        <v>449</v>
      </c>
      <c r="I7" s="25" t="s">
        <v>698</v>
      </c>
    </row>
    <row r="8" spans="2:9" ht="15">
      <c r="B8" t="s">
        <v>450</v>
      </c>
      <c r="C8" s="25">
        <f t="shared" si="0"/>
        <v>0</v>
      </c>
      <c r="E8" s="50"/>
      <c r="H8" t="s">
        <v>450</v>
      </c>
      <c r="I8" s="25"/>
    </row>
    <row r="9" spans="2:9" ht="15">
      <c r="B9" t="s">
        <v>452</v>
      </c>
      <c r="C9" s="25" t="str">
        <f t="shared" si="0"/>
        <v>77755511144</v>
      </c>
      <c r="E9" s="50"/>
      <c r="H9" t="s">
        <v>452</v>
      </c>
      <c r="I9" s="37" t="s">
        <v>699</v>
      </c>
    </row>
    <row r="10" spans="2:9" ht="15">
      <c r="B10" t="s">
        <v>453</v>
      </c>
      <c r="C10" s="25">
        <f>I10</f>
        <v>0</v>
      </c>
      <c r="H10" t="s">
        <v>453</v>
      </c>
      <c r="I10" s="25"/>
    </row>
    <row r="11" spans="2:9" ht="15">
      <c r="B11" t="s">
        <v>454</v>
      </c>
      <c r="C11" s="25">
        <f t="shared" si="0"/>
        <v>0</v>
      </c>
      <c r="H11" t="s">
        <v>454</v>
      </c>
      <c r="I11" s="27"/>
    </row>
    <row r="12" spans="2:9" ht="15">
      <c r="B12" t="s">
        <v>455</v>
      </c>
      <c r="C12" s="25">
        <f t="shared" si="0"/>
        <v>0</v>
      </c>
      <c r="H12" t="s">
        <v>455</v>
      </c>
      <c r="I12" s="25"/>
    </row>
    <row r="13" spans="2:9" ht="15">
      <c r="B13" t="s">
        <v>456</v>
      </c>
      <c r="C13" s="25">
        <f t="shared" si="0"/>
        <v>0</v>
      </c>
      <c r="H13" t="s">
        <v>456</v>
      </c>
      <c r="I13" s="25"/>
    </row>
    <row r="14" spans="2:9" ht="15">
      <c r="B14" t="s">
        <v>457</v>
      </c>
      <c r="C14" s="25">
        <f t="shared" si="0"/>
        <v>0</v>
      </c>
      <c r="H14" t="s">
        <v>457</v>
      </c>
      <c r="I14" s="25"/>
    </row>
    <row r="15" spans="2:9" ht="15">
      <c r="B15" t="s">
        <v>458</v>
      </c>
      <c r="C15" s="25">
        <f>I15</f>
        <v>0</v>
      </c>
      <c r="H15" t="s">
        <v>458</v>
      </c>
      <c r="I15" s="39"/>
    </row>
    <row r="16" spans="2:9" ht="15">
      <c r="B16" t="s">
        <v>459</v>
      </c>
      <c r="C16" s="25">
        <f t="shared" si="0"/>
        <v>0</v>
      </c>
      <c r="H16" t="s">
        <v>459</v>
      </c>
      <c r="I16" s="25"/>
    </row>
    <row r="17" spans="2:13" ht="15">
      <c r="B17" t="s">
        <v>460</v>
      </c>
      <c r="C17" s="25">
        <f t="shared" si="0"/>
        <v>0</v>
      </c>
      <c r="H17" t="s">
        <v>460</v>
      </c>
      <c r="I17" s="25"/>
    </row>
    <row r="18" spans="2:13" ht="15">
      <c r="B18" t="s">
        <v>461</v>
      </c>
      <c r="C18" s="25">
        <f t="shared" si="0"/>
        <v>0</v>
      </c>
      <c r="H18" t="s">
        <v>461</v>
      </c>
      <c r="I18" s="27"/>
    </row>
    <row r="19" spans="2:13">
      <c r="J19" s="1"/>
    </row>
    <row r="20" spans="2:13">
      <c r="B20" s="10" t="s">
        <v>462</v>
      </c>
      <c r="C20" s="10"/>
      <c r="D20" s="10"/>
      <c r="E20" s="10"/>
      <c r="H20" t="s">
        <v>653</v>
      </c>
      <c r="I20"/>
      <c r="J20" s="1" t="s">
        <v>679</v>
      </c>
      <c r="K20" t="s">
        <v>680</v>
      </c>
    </row>
    <row r="21" spans="2:13" ht="15">
      <c r="B21" s="9" t="s">
        <v>463</v>
      </c>
      <c r="H21" t="s">
        <v>677</v>
      </c>
      <c r="I21" s="30" t="s">
        <v>124</v>
      </c>
      <c r="K21" s="38">
        <v>225467</v>
      </c>
    </row>
    <row r="22" spans="2:13" ht="15">
      <c r="B22" t="s">
        <v>654</v>
      </c>
      <c r="H22" t="s">
        <v>678</v>
      </c>
      <c r="I22" s="30" t="s">
        <v>668</v>
      </c>
      <c r="K22" s="38">
        <v>181626</v>
      </c>
    </row>
    <row r="23" spans="2:13">
      <c r="B23" s="41" t="s">
        <v>464</v>
      </c>
      <c r="C23" s="41"/>
      <c r="D23" s="41"/>
      <c r="E23" s="41"/>
      <c r="F23" s="42"/>
      <c r="J23" s="1"/>
    </row>
    <row r="24" spans="2:13" ht="15">
      <c r="B24" s="9" t="s">
        <v>463</v>
      </c>
      <c r="F24" s="42"/>
      <c r="H24" t="s">
        <v>675</v>
      </c>
      <c r="J24" s="29">
        <v>0</v>
      </c>
      <c r="K24" s="29">
        <v>5</v>
      </c>
    </row>
    <row r="25" spans="2:13" ht="15">
      <c r="B25" t="s">
        <v>465</v>
      </c>
      <c r="C25" t="s">
        <v>466</v>
      </c>
      <c r="D25" s="12" t="s">
        <v>467</v>
      </c>
      <c r="E25" s="12" t="s">
        <v>468</v>
      </c>
      <c r="F25" s="42"/>
      <c r="H25" t="s">
        <v>676</v>
      </c>
      <c r="J25" s="17">
        <f>IF(J24=0,0,J45/J24)</f>
        <v>0</v>
      </c>
      <c r="K25" s="17"/>
    </row>
    <row r="26" spans="2:13" ht="15">
      <c r="B26" s="13">
        <v>10</v>
      </c>
      <c r="C26" t="s">
        <v>469</v>
      </c>
      <c r="D26" s="14"/>
      <c r="E26" s="15"/>
      <c r="F26" s="42"/>
      <c r="J26" s="17">
        <f>J45</f>
        <v>42157</v>
      </c>
      <c r="K26" s="17">
        <f>K24*J25</f>
        <v>0</v>
      </c>
    </row>
    <row r="27" spans="2:13" ht="15" thickBot="1">
      <c r="B27" s="13">
        <v>12</v>
      </c>
      <c r="C27" t="s">
        <v>470</v>
      </c>
      <c r="D27" s="14"/>
      <c r="E27" s="15"/>
      <c r="F27" s="42"/>
      <c r="L27" s="2"/>
      <c r="M27" s="2"/>
    </row>
    <row r="28" spans="2:13" ht="15">
      <c r="B28" s="13">
        <v>20</v>
      </c>
      <c r="C28" t="s">
        <v>471</v>
      </c>
      <c r="D28" s="14"/>
      <c r="E28" s="15"/>
      <c r="F28" s="42"/>
      <c r="H28" t="s">
        <v>293</v>
      </c>
      <c r="I28" t="s">
        <v>0</v>
      </c>
      <c r="J28" s="29"/>
    </row>
    <row r="29" spans="2:13" ht="15">
      <c r="B29" s="13">
        <v>30</v>
      </c>
      <c r="C29" s="16" t="s">
        <v>472</v>
      </c>
      <c r="D29" s="14">
        <v>0</v>
      </c>
      <c r="E29" s="17">
        <f ca="1">D29*$E$165/$D$165</f>
        <v>0</v>
      </c>
      <c r="F29" s="42"/>
      <c r="H29" t="s">
        <v>669</v>
      </c>
      <c r="I29" t="s">
        <v>672</v>
      </c>
      <c r="J29" s="29"/>
      <c r="K29" s="29" t="s">
        <v>652</v>
      </c>
    </row>
    <row r="30" spans="2:13" ht="15">
      <c r="B30" s="13">
        <v>31</v>
      </c>
      <c r="C30" t="s">
        <v>473</v>
      </c>
      <c r="D30" s="14"/>
      <c r="E30" s="15"/>
      <c r="F30" s="42"/>
      <c r="H30" t="s">
        <v>670</v>
      </c>
      <c r="I30" t="s">
        <v>673</v>
      </c>
      <c r="J30" s="29"/>
      <c r="K30" s="29" t="s">
        <v>652</v>
      </c>
    </row>
    <row r="31" spans="2:13" ht="15">
      <c r="B31" s="13">
        <v>32</v>
      </c>
      <c r="C31" t="s">
        <v>474</v>
      </c>
      <c r="D31" s="14"/>
      <c r="E31" s="15"/>
      <c r="F31" s="42"/>
      <c r="H31" t="s">
        <v>671</v>
      </c>
      <c r="I31" t="s">
        <v>141</v>
      </c>
      <c r="J31" s="29">
        <v>175506</v>
      </c>
      <c r="K31" s="29" t="s">
        <v>652</v>
      </c>
    </row>
    <row r="32" spans="2:13" ht="15">
      <c r="B32" s="13">
        <v>33</v>
      </c>
      <c r="C32" t="s">
        <v>475</v>
      </c>
      <c r="D32" s="14"/>
      <c r="E32" s="15"/>
      <c r="F32" s="42"/>
      <c r="H32" t="s">
        <v>294</v>
      </c>
      <c r="I32" t="s">
        <v>142</v>
      </c>
      <c r="J32" s="29"/>
    </row>
    <row r="33" spans="2:11" ht="15">
      <c r="B33" s="13">
        <v>34</v>
      </c>
      <c r="C33" t="s">
        <v>476</v>
      </c>
      <c r="D33" s="14"/>
      <c r="E33" s="15"/>
      <c r="F33" s="42"/>
      <c r="H33" t="s">
        <v>295</v>
      </c>
      <c r="I33" t="s">
        <v>143</v>
      </c>
      <c r="J33" s="29"/>
    </row>
    <row r="34" spans="2:11" ht="15">
      <c r="B34" s="13">
        <v>35</v>
      </c>
      <c r="C34" t="s">
        <v>477</v>
      </c>
      <c r="D34" s="14"/>
      <c r="E34" s="15"/>
      <c r="F34" s="42"/>
      <c r="H34" t="s">
        <v>296</v>
      </c>
      <c r="I34" t="s">
        <v>144</v>
      </c>
      <c r="J34" s="29"/>
    </row>
    <row r="35" spans="2:11" ht="15">
      <c r="B35" s="13">
        <v>21500</v>
      </c>
      <c r="C35" t="s">
        <v>478</v>
      </c>
      <c r="D35" s="14"/>
      <c r="E35" s="15"/>
      <c r="F35" s="42"/>
      <c r="H35" t="s">
        <v>297</v>
      </c>
      <c r="I35" t="s">
        <v>145</v>
      </c>
      <c r="J35" s="29"/>
    </row>
    <row r="36" spans="2:11" ht="15">
      <c r="B36" s="13">
        <v>36</v>
      </c>
      <c r="C36" t="s">
        <v>479</v>
      </c>
      <c r="D36" s="14"/>
      <c r="E36" s="15"/>
      <c r="F36" s="42"/>
      <c r="H36" t="s">
        <v>298</v>
      </c>
      <c r="I36" t="s">
        <v>146</v>
      </c>
      <c r="J36" s="29">
        <v>122145</v>
      </c>
    </row>
    <row r="37" spans="2:11" ht="15">
      <c r="B37" s="13">
        <v>37</v>
      </c>
      <c r="C37" t="s">
        <v>480</v>
      </c>
      <c r="D37" s="14"/>
      <c r="E37" s="15"/>
      <c r="F37" s="42"/>
      <c r="H37" t="s">
        <v>299</v>
      </c>
      <c r="I37" t="s">
        <v>147</v>
      </c>
      <c r="J37" s="29"/>
    </row>
    <row r="38" spans="2:11" ht="15">
      <c r="B38" s="13">
        <v>21</v>
      </c>
      <c r="C38" t="s">
        <v>481</v>
      </c>
      <c r="D38" s="14"/>
      <c r="E38" s="15"/>
      <c r="F38" s="42"/>
      <c r="H38" t="s">
        <v>300</v>
      </c>
      <c r="I38" t="s">
        <v>148</v>
      </c>
      <c r="J38" s="29"/>
    </row>
    <row r="39" spans="2:11" ht="15">
      <c r="B39" s="13">
        <v>40</v>
      </c>
      <c r="C39" s="16" t="s">
        <v>482</v>
      </c>
      <c r="D39" s="14">
        <v>0</v>
      </c>
      <c r="E39" s="17">
        <f ca="1">D39*$E$165/$D$165</f>
        <v>0</v>
      </c>
      <c r="F39" s="42"/>
      <c r="H39" t="s">
        <v>301</v>
      </c>
      <c r="I39" t="s">
        <v>149</v>
      </c>
      <c r="J39" s="29"/>
    </row>
    <row r="40" spans="2:11" ht="15">
      <c r="B40" s="13">
        <v>12000</v>
      </c>
      <c r="C40" t="s">
        <v>483</v>
      </c>
      <c r="D40" s="14"/>
      <c r="E40" s="15"/>
      <c r="F40" s="42"/>
      <c r="H40" t="s">
        <v>302</v>
      </c>
      <c r="I40" t="s">
        <v>150</v>
      </c>
      <c r="J40" s="17">
        <f>SUM(J31:J39)</f>
        <v>297651</v>
      </c>
    </row>
    <row r="41" spans="2:11" ht="15">
      <c r="B41" s="13">
        <v>45</v>
      </c>
      <c r="C41" t="s">
        <v>484</v>
      </c>
      <c r="D41" s="14"/>
      <c r="E41" s="15"/>
      <c r="F41" s="42"/>
      <c r="H41" t="s">
        <v>303</v>
      </c>
      <c r="I41" t="s">
        <v>151</v>
      </c>
      <c r="J41" s="29">
        <v>117157</v>
      </c>
    </row>
    <row r="42" spans="2:11" ht="15">
      <c r="B42" s="13">
        <v>41</v>
      </c>
      <c r="C42" t="s">
        <v>485</v>
      </c>
      <c r="D42" s="14"/>
      <c r="E42" s="15"/>
      <c r="F42" s="42"/>
      <c r="H42" t="s">
        <v>304</v>
      </c>
      <c r="I42" t="s">
        <v>152</v>
      </c>
      <c r="J42" s="29"/>
      <c r="K42" s="29" t="s">
        <v>652</v>
      </c>
    </row>
    <row r="43" spans="2:11" ht="15">
      <c r="B43" s="13">
        <v>42</v>
      </c>
      <c r="C43" t="s">
        <v>486</v>
      </c>
      <c r="D43" s="14"/>
      <c r="E43" s="15"/>
      <c r="F43" s="42"/>
      <c r="H43" s="17"/>
      <c r="I43" s="17" t="s">
        <v>126</v>
      </c>
      <c r="J43" s="17">
        <f>J36+J37-J41-J42</f>
        <v>4988</v>
      </c>
      <c r="K43" s="29" t="s">
        <v>652</v>
      </c>
    </row>
    <row r="44" spans="2:11" ht="15">
      <c r="B44" s="13">
        <v>43</v>
      </c>
      <c r="C44" t="s">
        <v>487</v>
      </c>
      <c r="D44" s="14"/>
      <c r="E44" s="15"/>
      <c r="F44" s="42"/>
      <c r="H44" t="s">
        <v>305</v>
      </c>
      <c r="I44" t="s">
        <v>153</v>
      </c>
      <c r="J44" s="29">
        <v>74462</v>
      </c>
    </row>
    <row r="45" spans="2:11" ht="15">
      <c r="B45" s="13">
        <v>44</v>
      </c>
      <c r="C45" t="s">
        <v>488</v>
      </c>
      <c r="D45" s="14"/>
      <c r="E45" s="15"/>
      <c r="F45" s="42"/>
      <c r="H45" t="s">
        <v>306</v>
      </c>
      <c r="I45" t="s">
        <v>154</v>
      </c>
      <c r="J45" s="29">
        <v>42157</v>
      </c>
    </row>
    <row r="46" spans="2:11" ht="15">
      <c r="B46" s="13">
        <v>265</v>
      </c>
      <c r="C46" t="s">
        <v>481</v>
      </c>
      <c r="D46" s="14"/>
      <c r="E46" s="15"/>
      <c r="F46" s="42"/>
      <c r="H46" t="s">
        <v>307</v>
      </c>
      <c r="I46" t="s">
        <v>155</v>
      </c>
      <c r="J46" s="29"/>
    </row>
    <row r="47" spans="2:11" ht="15">
      <c r="B47" s="13">
        <v>50</v>
      </c>
      <c r="C47" s="16" t="s">
        <v>489</v>
      </c>
      <c r="D47" s="14"/>
      <c r="E47" s="17">
        <f ca="1">D47*$E$165/$D$165</f>
        <v>0</v>
      </c>
      <c r="F47" s="42"/>
      <c r="H47" t="s">
        <v>308</v>
      </c>
      <c r="I47" t="s">
        <v>156</v>
      </c>
      <c r="J47" s="29">
        <v>5157</v>
      </c>
    </row>
    <row r="48" spans="2:11" ht="15">
      <c r="B48" s="13">
        <v>67</v>
      </c>
      <c r="C48" t="s">
        <v>490</v>
      </c>
      <c r="D48" s="14"/>
      <c r="E48" s="15"/>
      <c r="F48" s="42"/>
      <c r="H48" t="s">
        <v>309</v>
      </c>
      <c r="I48" t="s">
        <v>157</v>
      </c>
      <c r="J48" s="29"/>
    </row>
    <row r="49" spans="2:11" ht="15">
      <c r="B49" s="13">
        <v>61</v>
      </c>
      <c r="C49" t="s">
        <v>491</v>
      </c>
      <c r="D49" s="14"/>
      <c r="E49" s="15"/>
      <c r="F49" s="42"/>
      <c r="H49" t="s">
        <v>310</v>
      </c>
      <c r="I49" t="s">
        <v>158</v>
      </c>
      <c r="J49" s="29"/>
    </row>
    <row r="50" spans="2:11" ht="15">
      <c r="B50" s="13">
        <v>62</v>
      </c>
      <c r="C50" t="s">
        <v>492</v>
      </c>
      <c r="D50" s="14"/>
      <c r="E50" s="15"/>
      <c r="F50" s="42"/>
      <c r="H50" t="s">
        <v>311</v>
      </c>
      <c r="I50" t="s">
        <v>25</v>
      </c>
      <c r="J50" s="29"/>
    </row>
    <row r="51" spans="2:11" ht="15">
      <c r="B51" s="13">
        <v>63</v>
      </c>
      <c r="C51" t="s">
        <v>493</v>
      </c>
      <c r="D51" s="14"/>
      <c r="E51" s="15"/>
      <c r="F51" s="42"/>
      <c r="H51" t="s">
        <v>312</v>
      </c>
      <c r="I51" t="s">
        <v>159</v>
      </c>
      <c r="J51" s="29">
        <v>44136</v>
      </c>
    </row>
    <row r="52" spans="2:11" ht="15">
      <c r="B52" s="13">
        <v>64</v>
      </c>
      <c r="C52" t="s">
        <v>494</v>
      </c>
      <c r="D52" s="14"/>
      <c r="E52" s="15"/>
      <c r="F52" s="42"/>
      <c r="H52" t="s">
        <v>313</v>
      </c>
      <c r="I52" t="s">
        <v>39</v>
      </c>
      <c r="J52" s="29"/>
    </row>
    <row r="53" spans="2:11" ht="15">
      <c r="B53" s="13">
        <v>65</v>
      </c>
      <c r="C53" t="s">
        <v>495</v>
      </c>
      <c r="D53" s="14"/>
      <c r="E53" s="15"/>
      <c r="F53" s="42"/>
      <c r="H53" s="17" t="s">
        <v>314</v>
      </c>
      <c r="I53" s="17" t="s">
        <v>160</v>
      </c>
      <c r="J53" s="17">
        <f>SUM(J41:J42,J44:J52)</f>
        <v>283069</v>
      </c>
    </row>
    <row r="54" spans="2:11" ht="15">
      <c r="B54" s="13">
        <v>55</v>
      </c>
      <c r="C54" t="s">
        <v>496</v>
      </c>
      <c r="D54" s="14"/>
      <c r="E54" s="15"/>
      <c r="F54" s="42"/>
      <c r="H54" s="17" t="s">
        <v>315</v>
      </c>
      <c r="I54" s="17" t="s">
        <v>161</v>
      </c>
      <c r="J54" s="17">
        <f>J40-J53</f>
        <v>14582</v>
      </c>
    </row>
    <row r="55" spans="2:11" ht="15">
      <c r="B55" s="13">
        <v>66</v>
      </c>
      <c r="C55" t="s">
        <v>497</v>
      </c>
      <c r="D55" s="14"/>
      <c r="E55" s="15"/>
      <c r="F55" s="42"/>
      <c r="H55" t="s">
        <v>316</v>
      </c>
      <c r="I55" t="s">
        <v>43</v>
      </c>
      <c r="J55" s="29"/>
      <c r="K55" t="s">
        <v>674</v>
      </c>
    </row>
    <row r="56" spans="2:11" ht="15">
      <c r="B56" s="13">
        <v>51</v>
      </c>
      <c r="C56" t="s">
        <v>496</v>
      </c>
      <c r="D56" s="14"/>
      <c r="E56" s="15"/>
      <c r="F56" s="42"/>
      <c r="H56" t="s">
        <v>317</v>
      </c>
      <c r="I56" t="s">
        <v>44</v>
      </c>
      <c r="J56" s="29"/>
    </row>
    <row r="57" spans="2:11" ht="15">
      <c r="B57" s="13">
        <v>68</v>
      </c>
      <c r="C57" t="s">
        <v>498</v>
      </c>
      <c r="D57" s="14"/>
      <c r="E57" s="15"/>
      <c r="F57" s="42"/>
      <c r="H57" t="s">
        <v>318</v>
      </c>
      <c r="I57" t="s">
        <v>162</v>
      </c>
      <c r="J57" s="29">
        <v>14582</v>
      </c>
    </row>
    <row r="58" spans="2:11" ht="15">
      <c r="B58" s="13">
        <v>52</v>
      </c>
      <c r="C58" t="s">
        <v>496</v>
      </c>
      <c r="D58" s="14"/>
      <c r="E58" s="15"/>
      <c r="F58" s="42"/>
      <c r="H58" t="s">
        <v>319</v>
      </c>
      <c r="I58" t="s">
        <v>17</v>
      </c>
      <c r="J58" s="29"/>
    </row>
    <row r="59" spans="2:11" ht="15">
      <c r="B59" s="13">
        <v>69</v>
      </c>
      <c r="C59" t="s">
        <v>499</v>
      </c>
      <c r="D59" s="14"/>
      <c r="E59" s="15"/>
      <c r="F59" s="42"/>
      <c r="H59" t="s">
        <v>320</v>
      </c>
      <c r="I59" t="s">
        <v>46</v>
      </c>
      <c r="J59" s="29"/>
    </row>
    <row r="60" spans="2:11" ht="15">
      <c r="B60" s="13">
        <v>53</v>
      </c>
      <c r="C60" t="s">
        <v>496</v>
      </c>
      <c r="D60" s="14"/>
      <c r="E60" s="15"/>
      <c r="F60" s="42"/>
      <c r="H60" t="s">
        <v>321</v>
      </c>
      <c r="I60" t="s">
        <v>163</v>
      </c>
      <c r="J60" s="29">
        <v>14582</v>
      </c>
    </row>
    <row r="61" spans="2:11" ht="15">
      <c r="B61" s="13">
        <v>71</v>
      </c>
      <c r="C61" t="s">
        <v>500</v>
      </c>
      <c r="D61" s="14"/>
      <c r="E61" s="15"/>
      <c r="F61" s="42"/>
      <c r="I61"/>
      <c r="J61" s="29"/>
    </row>
    <row r="62" spans="2:11" ht="15">
      <c r="B62" s="13">
        <v>54</v>
      </c>
      <c r="C62" t="s">
        <v>496</v>
      </c>
      <c r="D62" s="14"/>
      <c r="E62" s="15"/>
      <c r="F62" s="42"/>
      <c r="H62" s="17"/>
      <c r="I62" s="17" t="s">
        <v>130</v>
      </c>
      <c r="J62" s="17">
        <f>J48+J49+J50+J51</f>
        <v>44136</v>
      </c>
    </row>
    <row r="63" spans="2:11" ht="15">
      <c r="B63" s="13">
        <v>72</v>
      </c>
      <c r="C63" t="s">
        <v>501</v>
      </c>
      <c r="D63" s="14"/>
      <c r="E63" s="15"/>
      <c r="F63" s="42"/>
      <c r="J63" s="29"/>
    </row>
    <row r="64" spans="2:11" ht="16" thickBot="1">
      <c r="B64" s="13">
        <v>260</v>
      </c>
      <c r="C64" t="s">
        <v>502</v>
      </c>
      <c r="D64" s="14"/>
      <c r="E64" s="15"/>
      <c r="F64" s="42"/>
      <c r="H64" s="2"/>
      <c r="I64" s="31"/>
      <c r="J64" s="29"/>
    </row>
    <row r="65" spans="2:10" ht="15">
      <c r="B65" s="13">
        <v>74</v>
      </c>
      <c r="C65" t="s">
        <v>503</v>
      </c>
      <c r="D65" s="14"/>
      <c r="E65" s="15"/>
      <c r="F65" s="42"/>
      <c r="J65" s="29"/>
    </row>
    <row r="66" spans="2:10" ht="15">
      <c r="B66" s="13">
        <v>70</v>
      </c>
      <c r="C66" t="s">
        <v>504</v>
      </c>
      <c r="D66" s="14"/>
      <c r="E66" s="15"/>
      <c r="F66" s="42"/>
      <c r="J66" s="29"/>
    </row>
    <row r="67" spans="2:10" ht="15">
      <c r="B67" s="13">
        <v>80</v>
      </c>
      <c r="C67" s="16" t="s">
        <v>505</v>
      </c>
      <c r="D67" s="14">
        <f>J36</f>
        <v>122145</v>
      </c>
      <c r="E67" s="17">
        <f ca="1">D67*$E$165/$D$165</f>
        <v>0</v>
      </c>
      <c r="F67" s="42"/>
      <c r="J67" s="29"/>
    </row>
    <row r="68" spans="2:10" ht="15">
      <c r="B68" s="13">
        <v>81</v>
      </c>
      <c r="C68" t="s">
        <v>506</v>
      </c>
      <c r="D68" s="14"/>
      <c r="E68" s="15"/>
      <c r="F68" s="42"/>
      <c r="J68" s="29"/>
    </row>
    <row r="69" spans="2:10" ht="15">
      <c r="B69" s="13">
        <v>83</v>
      </c>
      <c r="C69" t="s">
        <v>507</v>
      </c>
      <c r="D69" s="14"/>
      <c r="E69" s="15"/>
      <c r="F69" s="42"/>
      <c r="J69" s="29"/>
    </row>
    <row r="70" spans="2:10" ht="15">
      <c r="B70" s="13">
        <v>84</v>
      </c>
      <c r="C70" t="s">
        <v>508</v>
      </c>
      <c r="D70" s="14"/>
      <c r="E70" s="15"/>
      <c r="F70" s="42"/>
      <c r="J70" s="29"/>
    </row>
    <row r="71" spans="2:10" ht="15">
      <c r="B71" s="13">
        <v>85</v>
      </c>
      <c r="C71" t="s">
        <v>509</v>
      </c>
      <c r="D71" s="14"/>
      <c r="E71" s="15"/>
      <c r="F71" s="42"/>
      <c r="J71" s="29"/>
    </row>
    <row r="72" spans="2:10" ht="16" thickBot="1">
      <c r="B72" s="13">
        <v>86</v>
      </c>
      <c r="C72" t="s">
        <v>510</v>
      </c>
      <c r="D72" s="14"/>
      <c r="E72" s="15"/>
      <c r="F72" s="42"/>
      <c r="H72" s="2"/>
      <c r="I72" s="31"/>
      <c r="J72" s="29"/>
    </row>
    <row r="73" spans="2:10">
      <c r="B73" s="13">
        <v>90</v>
      </c>
      <c r="C73" t="s">
        <v>511</v>
      </c>
      <c r="D73" s="14"/>
      <c r="E73" s="15"/>
      <c r="F73" s="42"/>
    </row>
    <row r="74" spans="2:10">
      <c r="B74" s="13">
        <v>99</v>
      </c>
      <c r="C74" t="s">
        <v>512</v>
      </c>
      <c r="D74" s="14"/>
      <c r="E74" s="15"/>
      <c r="F74" s="42"/>
    </row>
    <row r="75" spans="2:10" ht="15">
      <c r="B75" s="13">
        <v>102</v>
      </c>
      <c r="C75" s="16" t="s">
        <v>513</v>
      </c>
      <c r="D75" s="14">
        <f>D67</f>
        <v>122145</v>
      </c>
      <c r="E75" s="17">
        <f ca="1">D75*$E$165/$D$165</f>
        <v>0</v>
      </c>
      <c r="F75" s="42"/>
      <c r="H75" t="s">
        <v>655</v>
      </c>
    </row>
    <row r="76" spans="2:10">
      <c r="B76" s="13">
        <v>103</v>
      </c>
      <c r="C76" t="s">
        <v>512</v>
      </c>
      <c r="D76" s="14"/>
      <c r="E76" s="15"/>
      <c r="F76" s="42"/>
      <c r="H76" t="s">
        <v>656</v>
      </c>
      <c r="I76" s="30" t="s">
        <v>657</v>
      </c>
    </row>
    <row r="77" spans="2:10">
      <c r="B77" s="13">
        <v>91</v>
      </c>
      <c r="C77" t="s">
        <v>514</v>
      </c>
      <c r="D77" s="14"/>
      <c r="E77" s="15"/>
      <c r="F77" s="42"/>
      <c r="I77" s="30" t="s">
        <v>658</v>
      </c>
    </row>
    <row r="78" spans="2:10">
      <c r="B78" s="13">
        <v>92</v>
      </c>
      <c r="C78" t="s">
        <v>512</v>
      </c>
      <c r="D78" s="14"/>
      <c r="E78" s="15"/>
      <c r="F78" s="42"/>
      <c r="I78" s="30" t="s">
        <v>659</v>
      </c>
    </row>
    <row r="79" spans="2:10">
      <c r="B79" s="13">
        <v>93</v>
      </c>
      <c r="C79" t="s">
        <v>515</v>
      </c>
      <c r="D79" s="14"/>
      <c r="E79" s="18"/>
      <c r="F79" s="42"/>
      <c r="I79" s="30" t="s">
        <v>660</v>
      </c>
    </row>
    <row r="80" spans="2:10">
      <c r="B80" s="13">
        <v>94</v>
      </c>
      <c r="C80" t="s">
        <v>512</v>
      </c>
      <c r="D80" s="14"/>
      <c r="E80" s="15"/>
      <c r="F80" s="42"/>
      <c r="I80" s="30" t="s">
        <v>661</v>
      </c>
    </row>
    <row r="81" spans="2:9">
      <c r="B81" s="13">
        <v>95</v>
      </c>
      <c r="C81" t="s">
        <v>516</v>
      </c>
      <c r="D81" s="14"/>
      <c r="F81" s="42"/>
      <c r="I81" s="30" t="s">
        <v>662</v>
      </c>
    </row>
    <row r="82" spans="2:9">
      <c r="B82" s="13">
        <v>96</v>
      </c>
      <c r="C82" t="s">
        <v>512</v>
      </c>
      <c r="D82" s="14"/>
      <c r="E82" s="15"/>
      <c r="F82" s="42"/>
    </row>
    <row r="83" spans="2:9">
      <c r="B83" s="13">
        <v>11200</v>
      </c>
      <c r="C83" t="s">
        <v>517</v>
      </c>
      <c r="D83" s="14"/>
      <c r="E83" s="15"/>
      <c r="F83" s="42"/>
    </row>
    <row r="84" spans="2:9">
      <c r="B84" s="13">
        <v>11250</v>
      </c>
      <c r="C84" t="s">
        <v>512</v>
      </c>
      <c r="D84" s="14"/>
      <c r="E84" s="15"/>
      <c r="F84" s="42"/>
    </row>
    <row r="85" spans="2:9">
      <c r="B85" s="13">
        <v>11300</v>
      </c>
      <c r="C85" t="s">
        <v>518</v>
      </c>
      <c r="D85" s="14"/>
      <c r="E85" s="15"/>
      <c r="F85" s="42"/>
    </row>
    <row r="86" spans="2:9">
      <c r="B86" s="13">
        <v>11350</v>
      </c>
      <c r="C86" t="s">
        <v>512</v>
      </c>
      <c r="D86" s="14"/>
      <c r="E86" s="15"/>
      <c r="F86" s="42"/>
    </row>
    <row r="87" spans="2:9" ht="15">
      <c r="B87" s="13">
        <v>97</v>
      </c>
      <c r="C87" s="16" t="s">
        <v>519</v>
      </c>
      <c r="D87" s="17"/>
      <c r="E87" s="17">
        <f ca="1">D87*$E$165/$D$165</f>
        <v>0</v>
      </c>
      <c r="F87" s="42"/>
    </row>
    <row r="88" spans="2:9">
      <c r="B88" s="13">
        <v>98</v>
      </c>
      <c r="C88" t="s">
        <v>512</v>
      </c>
      <c r="D88" s="14"/>
      <c r="E88" s="15"/>
      <c r="F88" s="42"/>
    </row>
    <row r="89" spans="2:9" ht="15">
      <c r="B89" s="13">
        <v>110</v>
      </c>
      <c r="C89" s="16" t="s">
        <v>520</v>
      </c>
      <c r="D89" s="14"/>
      <c r="E89" s="17">
        <f ca="1">D89*$E$165/$D$165</f>
        <v>0</v>
      </c>
      <c r="F89" s="42"/>
    </row>
    <row r="90" spans="2:9">
      <c r="B90" s="13">
        <v>111</v>
      </c>
      <c r="C90" t="s">
        <v>521</v>
      </c>
      <c r="D90" s="14"/>
      <c r="E90" s="15"/>
      <c r="F90" s="42"/>
    </row>
    <row r="91" spans="2:9">
      <c r="B91" s="13">
        <v>112</v>
      </c>
      <c r="C91" t="s">
        <v>522</v>
      </c>
      <c r="D91" s="14"/>
      <c r="E91" s="15"/>
      <c r="F91" s="42"/>
    </row>
    <row r="92" spans="2:9">
      <c r="B92" s="13">
        <v>113</v>
      </c>
      <c r="C92" t="s">
        <v>523</v>
      </c>
      <c r="D92" s="14"/>
      <c r="E92" s="15"/>
      <c r="F92" s="42"/>
    </row>
    <row r="93" spans="2:9">
      <c r="B93" s="13">
        <v>114</v>
      </c>
      <c r="C93" t="s">
        <v>524</v>
      </c>
      <c r="D93" s="14"/>
      <c r="E93" s="15"/>
      <c r="F93" s="42"/>
    </row>
    <row r="94" spans="2:9">
      <c r="B94" s="13">
        <v>115</v>
      </c>
      <c r="C94" t="s">
        <v>525</v>
      </c>
      <c r="D94" s="14"/>
      <c r="E94" s="15"/>
      <c r="F94" s="42"/>
    </row>
    <row r="95" spans="2:9">
      <c r="B95" s="13">
        <v>117</v>
      </c>
      <c r="C95" t="s">
        <v>503</v>
      </c>
      <c r="D95" s="14"/>
      <c r="E95" s="15"/>
      <c r="F95" s="42"/>
    </row>
    <row r="96" spans="2:9">
      <c r="B96" s="13">
        <v>116</v>
      </c>
      <c r="C96" t="s">
        <v>526</v>
      </c>
      <c r="D96" s="14"/>
      <c r="E96" s="15"/>
      <c r="F96" s="42"/>
    </row>
    <row r="97" spans="2:6" ht="15">
      <c r="B97" s="13">
        <v>120</v>
      </c>
      <c r="C97" s="16" t="s">
        <v>527</v>
      </c>
      <c r="D97" s="14"/>
      <c r="E97" s="17">
        <f ca="1">D97*$E$165/$D$165</f>
        <v>0</v>
      </c>
      <c r="F97" s="42"/>
    </row>
    <row r="98" spans="2:6">
      <c r="B98" s="13">
        <v>121</v>
      </c>
      <c r="C98" t="s">
        <v>528</v>
      </c>
      <c r="D98" s="14"/>
      <c r="E98" s="15"/>
      <c r="F98" s="42"/>
    </row>
    <row r="99" spans="2:6">
      <c r="B99" s="13">
        <v>122</v>
      </c>
      <c r="C99" t="s">
        <v>529</v>
      </c>
      <c r="D99" s="14"/>
      <c r="E99" s="15"/>
      <c r="F99" s="42"/>
    </row>
    <row r="100" spans="2:6">
      <c r="B100" s="13">
        <v>123</v>
      </c>
      <c r="C100" t="s">
        <v>530</v>
      </c>
      <c r="D100" s="14"/>
      <c r="E100" s="15"/>
      <c r="F100" s="42"/>
    </row>
    <row r="101" spans="2:6" ht="15">
      <c r="B101" s="13">
        <v>130</v>
      </c>
      <c r="C101" s="16" t="s">
        <v>531</v>
      </c>
      <c r="D101" s="17">
        <v>0</v>
      </c>
      <c r="E101" s="17">
        <f ca="1">E104</f>
        <v>0</v>
      </c>
      <c r="F101" s="42"/>
    </row>
    <row r="102" spans="2:6">
      <c r="B102" s="13">
        <v>131</v>
      </c>
      <c r="C102" t="s">
        <v>532</v>
      </c>
      <c r="D102" s="14">
        <v>0</v>
      </c>
      <c r="E102" s="15"/>
      <c r="F102" s="42"/>
    </row>
    <row r="103" spans="2:6" ht="15">
      <c r="B103" s="13">
        <v>150</v>
      </c>
      <c r="C103" t="s">
        <v>533</v>
      </c>
      <c r="D103" s="17">
        <f>+D101+D97+D89+D87+D75+D67+D47+D39+D29</f>
        <v>244290</v>
      </c>
      <c r="E103" s="17">
        <f ca="1">E29+E39+E47+E67+E75+E87+E89+E97</f>
        <v>0</v>
      </c>
      <c r="F103" s="24">
        <f>F160</f>
        <v>0</v>
      </c>
    </row>
    <row r="104" spans="2:6" ht="15">
      <c r="B104" s="9" t="s">
        <v>534</v>
      </c>
      <c r="C104" t="s">
        <v>650</v>
      </c>
      <c r="D104" s="14">
        <v>0</v>
      </c>
      <c r="E104" s="14">
        <f ca="1">F104-E103</f>
        <v>0</v>
      </c>
      <c r="F104" s="17">
        <f ca="1">G245+F103*$E$165/$D$165</f>
        <v>0</v>
      </c>
    </row>
    <row r="105" spans="2:6">
      <c r="B105" t="s">
        <v>465</v>
      </c>
      <c r="C105" t="s">
        <v>466</v>
      </c>
      <c r="D105" s="14">
        <v>0</v>
      </c>
      <c r="E105" s="19"/>
      <c r="F105" s="42"/>
    </row>
    <row r="106" spans="2:6" ht="15">
      <c r="B106" s="13">
        <v>160</v>
      </c>
      <c r="C106" s="16" t="s">
        <v>535</v>
      </c>
      <c r="D106" s="22">
        <v>0</v>
      </c>
      <c r="E106" s="17">
        <f ca="1">D106*$E$165/$D$165</f>
        <v>0</v>
      </c>
      <c r="F106" s="42"/>
    </row>
    <row r="107" spans="2:6">
      <c r="B107" s="13">
        <v>162</v>
      </c>
      <c r="C107" s="16" t="s">
        <v>536</v>
      </c>
      <c r="D107" s="22">
        <f ca="1">-D228</f>
        <v>-4900.9366099999861</v>
      </c>
      <c r="E107" s="22">
        <f ca="1">-E228</f>
        <v>229379.52939999997</v>
      </c>
      <c r="F107" s="42"/>
    </row>
    <row r="108" spans="2:6">
      <c r="B108" s="13">
        <v>11100</v>
      </c>
      <c r="C108" t="s">
        <v>537</v>
      </c>
      <c r="D108" s="14"/>
      <c r="E108" s="15"/>
      <c r="F108" s="42"/>
    </row>
    <row r="109" spans="2:6">
      <c r="B109" s="13">
        <v>20190</v>
      </c>
      <c r="C109" t="s">
        <v>538</v>
      </c>
      <c r="D109" s="14"/>
      <c r="E109" s="15"/>
      <c r="F109" s="42"/>
    </row>
    <row r="110" spans="2:6">
      <c r="B110" s="13">
        <v>20180</v>
      </c>
      <c r="C110" t="s">
        <v>539</v>
      </c>
      <c r="D110" s="14"/>
      <c r="E110" s="15"/>
      <c r="F110" s="42"/>
    </row>
    <row r="111" spans="2:6">
      <c r="B111" s="13">
        <v>20200</v>
      </c>
      <c r="C111" t="s">
        <v>540</v>
      </c>
      <c r="D111" s="14"/>
      <c r="E111" s="15"/>
      <c r="F111" s="42"/>
    </row>
    <row r="112" spans="2:6">
      <c r="B112" s="13">
        <v>164</v>
      </c>
      <c r="C112" t="s">
        <v>541</v>
      </c>
      <c r="D112" s="14"/>
      <c r="E112" s="15"/>
      <c r="F112" s="42"/>
    </row>
    <row r="113" spans="2:6">
      <c r="B113" s="13">
        <v>166</v>
      </c>
      <c r="C113" t="s">
        <v>542</v>
      </c>
      <c r="D113" s="14"/>
      <c r="E113" s="20"/>
      <c r="F113" s="42"/>
    </row>
    <row r="114" spans="2:6">
      <c r="B114" s="13">
        <v>163</v>
      </c>
      <c r="C114" t="s">
        <v>543</v>
      </c>
      <c r="D114" s="14"/>
      <c r="E114" s="20"/>
      <c r="F114" s="42"/>
    </row>
    <row r="115" spans="2:6">
      <c r="B115" s="13">
        <v>165</v>
      </c>
      <c r="C115" t="s">
        <v>544</v>
      </c>
      <c r="D115" s="14"/>
      <c r="E115" s="15"/>
      <c r="F115" s="42"/>
    </row>
    <row r="116" spans="2:6">
      <c r="B116" s="13">
        <v>167</v>
      </c>
      <c r="C116" t="s">
        <v>545</v>
      </c>
      <c r="D116" s="14"/>
      <c r="E116" s="20"/>
      <c r="F116" s="42"/>
    </row>
    <row r="117" spans="2:6" ht="15">
      <c r="B117" s="13">
        <v>169</v>
      </c>
      <c r="C117" t="s">
        <v>546</v>
      </c>
      <c r="D117" s="22">
        <v>0</v>
      </c>
      <c r="E117" s="17">
        <f ca="1">D117*$E$165/$D$165</f>
        <v>0</v>
      </c>
      <c r="F117" s="42"/>
    </row>
    <row r="118" spans="2:6" ht="15">
      <c r="B118" s="13">
        <v>171</v>
      </c>
      <c r="C118" t="s">
        <v>547</v>
      </c>
      <c r="D118" s="22">
        <v>0</v>
      </c>
      <c r="E118" s="17">
        <f>D118+D119</f>
        <v>0</v>
      </c>
      <c r="F118" s="42"/>
    </row>
    <row r="119" spans="2:6" ht="15">
      <c r="B119" s="13">
        <v>172</v>
      </c>
      <c r="C119" s="16" t="s">
        <v>548</v>
      </c>
      <c r="D119" s="22">
        <v>0</v>
      </c>
      <c r="E119" s="17"/>
      <c r="F119" s="42"/>
    </row>
    <row r="120" spans="2:6">
      <c r="B120" s="13">
        <v>20340</v>
      </c>
      <c r="C120" t="s">
        <v>549</v>
      </c>
      <c r="D120" s="14"/>
      <c r="E120" s="20"/>
      <c r="F120" s="42"/>
    </row>
    <row r="121" spans="2:6">
      <c r="B121" s="13">
        <v>20350</v>
      </c>
      <c r="C121" t="s">
        <v>550</v>
      </c>
      <c r="D121" s="14"/>
      <c r="E121" s="15"/>
      <c r="F121" s="42"/>
    </row>
    <row r="122" spans="2:6" ht="15">
      <c r="B122" s="13">
        <v>170</v>
      </c>
      <c r="C122" s="16" t="s">
        <v>551</v>
      </c>
      <c r="D122" s="22">
        <v>0</v>
      </c>
      <c r="E122" s="17">
        <f ca="1">D122*$E$165/$D$165</f>
        <v>0</v>
      </c>
      <c r="F122" s="42"/>
    </row>
    <row r="123" spans="2:6">
      <c r="B123" s="13">
        <v>173</v>
      </c>
      <c r="C123" t="s">
        <v>552</v>
      </c>
      <c r="D123" s="14"/>
      <c r="E123" s="15"/>
      <c r="F123" s="42"/>
    </row>
    <row r="124" spans="2:6">
      <c r="B124" s="13">
        <v>175</v>
      </c>
      <c r="C124" t="s">
        <v>553</v>
      </c>
      <c r="D124" s="14"/>
      <c r="E124" s="15"/>
      <c r="F124" s="42"/>
    </row>
    <row r="125" spans="2:6">
      <c r="B125" s="13">
        <v>12100</v>
      </c>
      <c r="C125" t="s">
        <v>554</v>
      </c>
      <c r="D125" s="14"/>
      <c r="E125" s="15"/>
      <c r="F125" s="42"/>
    </row>
    <row r="126" spans="2:6">
      <c r="B126" s="13">
        <v>174</v>
      </c>
      <c r="C126" t="s">
        <v>555</v>
      </c>
      <c r="D126" s="14"/>
      <c r="E126" s="15"/>
      <c r="F126" s="42"/>
    </row>
    <row r="127" spans="2:6" ht="15">
      <c r="B127" s="13">
        <v>180</v>
      </c>
      <c r="C127" s="16" t="s">
        <v>556</v>
      </c>
      <c r="D127" s="22">
        <v>0</v>
      </c>
      <c r="E127" s="17">
        <f ca="1">D127*$E$165/$D$165</f>
        <v>0</v>
      </c>
      <c r="F127" s="42"/>
    </row>
    <row r="128" spans="2:6">
      <c r="B128" s="13">
        <v>190</v>
      </c>
      <c r="C128" t="s">
        <v>557</v>
      </c>
      <c r="D128" s="14"/>
      <c r="E128" s="15"/>
      <c r="F128" s="42"/>
    </row>
    <row r="129" spans="2:6">
      <c r="B129" s="13">
        <v>211</v>
      </c>
      <c r="C129" t="s">
        <v>512</v>
      </c>
      <c r="D129" s="14"/>
      <c r="E129" s="15"/>
      <c r="F129" s="42"/>
    </row>
    <row r="130" spans="2:6">
      <c r="B130" s="13">
        <v>191</v>
      </c>
      <c r="C130" t="s">
        <v>558</v>
      </c>
      <c r="D130" s="14"/>
      <c r="E130" s="15"/>
      <c r="F130" s="42"/>
    </row>
    <row r="131" spans="2:6">
      <c r="B131" s="13">
        <v>181</v>
      </c>
      <c r="C131" t="s">
        <v>512</v>
      </c>
      <c r="D131" s="14"/>
      <c r="E131" s="15"/>
      <c r="F131" s="42"/>
    </row>
    <row r="132" spans="2:6">
      <c r="B132" s="13">
        <v>192</v>
      </c>
      <c r="C132" t="s">
        <v>559</v>
      </c>
      <c r="D132" s="14"/>
      <c r="E132" s="15"/>
      <c r="F132" s="42"/>
    </row>
    <row r="133" spans="2:6">
      <c r="B133" s="13">
        <v>182</v>
      </c>
      <c r="C133" t="s">
        <v>512</v>
      </c>
      <c r="D133" s="14"/>
      <c r="E133" s="15"/>
      <c r="F133" s="42"/>
    </row>
    <row r="134" spans="2:6">
      <c r="B134" s="13">
        <v>11400</v>
      </c>
      <c r="C134" t="s">
        <v>560</v>
      </c>
      <c r="D134" s="14"/>
      <c r="E134" s="15"/>
      <c r="F134" s="42"/>
    </row>
    <row r="135" spans="2:6">
      <c r="B135" s="13">
        <v>11450</v>
      </c>
      <c r="C135" t="s">
        <v>512</v>
      </c>
      <c r="D135" s="14"/>
      <c r="E135" s="15"/>
      <c r="F135" s="42"/>
    </row>
    <row r="136" spans="2:6" ht="15">
      <c r="B136" s="13">
        <v>193</v>
      </c>
      <c r="C136" s="16" t="s">
        <v>561</v>
      </c>
      <c r="D136" s="22">
        <v>0</v>
      </c>
      <c r="E136" s="17">
        <f ca="1">D136*$E$165/$D$165</f>
        <v>0</v>
      </c>
      <c r="F136" s="42"/>
    </row>
    <row r="137" spans="2:6" ht="15">
      <c r="B137" s="13">
        <v>210</v>
      </c>
      <c r="C137" s="16" t="s">
        <v>512</v>
      </c>
      <c r="D137" s="22">
        <v>0</v>
      </c>
      <c r="E137" s="17">
        <f ca="1">D137*$E$165/$D$165</f>
        <v>0</v>
      </c>
      <c r="F137" s="42"/>
    </row>
    <row r="138" spans="2:6">
      <c r="B138" s="13">
        <v>194</v>
      </c>
      <c r="C138" t="s">
        <v>562</v>
      </c>
      <c r="D138" s="14"/>
      <c r="E138" s="15"/>
      <c r="F138" s="42"/>
    </row>
    <row r="139" spans="2:6">
      <c r="B139" s="13">
        <v>184</v>
      </c>
      <c r="C139" t="s">
        <v>512</v>
      </c>
      <c r="D139" s="14"/>
      <c r="E139" s="15"/>
      <c r="F139" s="42"/>
    </row>
    <row r="140" spans="2:6" ht="15">
      <c r="B140" s="13">
        <v>215</v>
      </c>
      <c r="C140" t="s">
        <v>563</v>
      </c>
      <c r="D140" s="17">
        <v>0</v>
      </c>
      <c r="E140" s="17">
        <v>0</v>
      </c>
      <c r="F140" s="42"/>
    </row>
    <row r="141" spans="2:6">
      <c r="B141" s="13">
        <v>185</v>
      </c>
      <c r="C141" t="s">
        <v>512</v>
      </c>
      <c r="D141" s="14"/>
      <c r="E141" s="15"/>
      <c r="F141" s="42"/>
    </row>
    <row r="142" spans="2:6" ht="15">
      <c r="B142" s="13">
        <v>195</v>
      </c>
      <c r="C142" s="16" t="s">
        <v>564</v>
      </c>
      <c r="D142" s="22">
        <f>D103</f>
        <v>244290</v>
      </c>
      <c r="E142" s="17">
        <f ca="1">D142*$E$165/$D$165</f>
        <v>0</v>
      </c>
      <c r="F142" s="42"/>
    </row>
    <row r="143" spans="2:6">
      <c r="B143" s="13">
        <v>186</v>
      </c>
      <c r="C143" t="s">
        <v>512</v>
      </c>
      <c r="D143" s="14"/>
      <c r="E143" s="15"/>
      <c r="F143" s="42"/>
    </row>
    <row r="144" spans="2:6">
      <c r="B144" s="13">
        <v>196</v>
      </c>
      <c r="C144" t="s">
        <v>565</v>
      </c>
      <c r="D144" s="14"/>
      <c r="E144" s="15"/>
      <c r="F144" s="42"/>
    </row>
    <row r="145" spans="2:7">
      <c r="B145" s="13">
        <v>187</v>
      </c>
      <c r="C145" t="s">
        <v>512</v>
      </c>
      <c r="D145" s="14"/>
      <c r="E145" s="15"/>
      <c r="F145" s="42"/>
    </row>
    <row r="146" spans="2:7">
      <c r="B146" s="13">
        <v>197</v>
      </c>
      <c r="C146" t="s">
        <v>566</v>
      </c>
      <c r="D146" s="14"/>
      <c r="E146" s="15"/>
      <c r="F146" s="42"/>
    </row>
    <row r="147" spans="2:7">
      <c r="B147" s="13">
        <v>188</v>
      </c>
      <c r="C147" t="s">
        <v>512</v>
      </c>
      <c r="D147" s="14"/>
      <c r="E147" s="15"/>
      <c r="F147" s="42"/>
    </row>
    <row r="148" spans="2:7">
      <c r="B148" s="13">
        <v>198</v>
      </c>
      <c r="C148" t="s">
        <v>567</v>
      </c>
      <c r="D148" s="14"/>
      <c r="E148" s="18"/>
      <c r="F148" s="42"/>
    </row>
    <row r="149" spans="2:7">
      <c r="B149" s="13">
        <v>189</v>
      </c>
      <c r="C149" t="s">
        <v>512</v>
      </c>
      <c r="D149" s="14"/>
      <c r="E149" s="15"/>
      <c r="F149" s="42"/>
    </row>
    <row r="150" spans="2:7">
      <c r="B150" s="13">
        <v>199</v>
      </c>
      <c r="C150" t="s">
        <v>568</v>
      </c>
      <c r="D150" s="14"/>
      <c r="E150" s="15"/>
      <c r="F150" s="42"/>
    </row>
    <row r="151" spans="2:7">
      <c r="B151" s="13">
        <v>204</v>
      </c>
      <c r="C151" t="s">
        <v>512</v>
      </c>
      <c r="D151" s="14"/>
      <c r="E151" s="15"/>
      <c r="F151" s="42"/>
    </row>
    <row r="152" spans="2:7">
      <c r="B152" s="13">
        <v>201</v>
      </c>
      <c r="C152" t="s">
        <v>569</v>
      </c>
      <c r="D152" s="14"/>
      <c r="E152" s="18"/>
      <c r="F152" s="42"/>
    </row>
    <row r="153" spans="2:7">
      <c r="B153" s="13">
        <v>205</v>
      </c>
      <c r="C153" t="s">
        <v>512</v>
      </c>
      <c r="D153" s="14"/>
      <c r="E153" s="15"/>
      <c r="F153" s="42"/>
    </row>
    <row r="154" spans="2:7">
      <c r="B154" s="13">
        <v>202</v>
      </c>
      <c r="C154" t="s">
        <v>570</v>
      </c>
      <c r="D154" s="14"/>
      <c r="E154" s="18"/>
      <c r="F154" s="42"/>
    </row>
    <row r="155" spans="2:7">
      <c r="B155" s="13">
        <v>206</v>
      </c>
      <c r="C155" t="s">
        <v>512</v>
      </c>
      <c r="D155" s="14"/>
      <c r="E155" s="15"/>
      <c r="F155" s="42"/>
    </row>
    <row r="156" spans="2:7" ht="15">
      <c r="B156" s="13">
        <v>203</v>
      </c>
      <c r="C156" s="16" t="s">
        <v>571</v>
      </c>
      <c r="D156" s="22">
        <v>0</v>
      </c>
      <c r="E156" s="17">
        <f ca="1">D156*$E$165/$D$165</f>
        <v>0</v>
      </c>
      <c r="F156" s="42"/>
    </row>
    <row r="157" spans="2:7">
      <c r="B157" s="13">
        <v>207</v>
      </c>
      <c r="C157" t="s">
        <v>512</v>
      </c>
      <c r="D157" s="14"/>
      <c r="E157" s="15"/>
      <c r="F157" s="42"/>
    </row>
    <row r="158" spans="2:7" ht="15">
      <c r="B158" s="13">
        <v>220</v>
      </c>
      <c r="C158" s="16" t="s">
        <v>572</v>
      </c>
      <c r="D158" s="22">
        <v>0</v>
      </c>
      <c r="E158" s="17">
        <f ca="1">D158*$E$165/$D$165</f>
        <v>0</v>
      </c>
      <c r="F158" s="42"/>
    </row>
    <row r="159" spans="2:7">
      <c r="B159" s="13">
        <v>221</v>
      </c>
      <c r="C159" t="s">
        <v>573</v>
      </c>
      <c r="D159" s="14"/>
      <c r="E159" s="15"/>
      <c r="F159" s="42"/>
    </row>
    <row r="160" spans="2:7" ht="15">
      <c r="B160" s="13">
        <v>240</v>
      </c>
      <c r="C160" t="s">
        <v>574</v>
      </c>
      <c r="D160" s="24">
        <f ca="1">D107+D117+D118+D119+D122+D127+D136+D142+D156+D158</f>
        <v>239389.06339000002</v>
      </c>
      <c r="E160" s="24">
        <f ca="1">E107+E117+E118+E119+E122+E127+E136+E142+E156+E158</f>
        <v>229379.52939999997</v>
      </c>
      <c r="F160" s="22"/>
      <c r="G160" s="17">
        <f ca="1">F160*$E$165/$D$165</f>
        <v>0</v>
      </c>
    </row>
    <row r="161" spans="2:7">
      <c r="B161" s="13">
        <v>250</v>
      </c>
      <c r="C161" t="s">
        <v>575</v>
      </c>
      <c r="F161" s="14">
        <f ca="1">F160-D160</f>
        <v>-239389.06339000002</v>
      </c>
      <c r="G161" s="14">
        <f ca="1">G160-E160</f>
        <v>-229379.52939999997</v>
      </c>
    </row>
    <row r="162" spans="2:7">
      <c r="B162" s="9" t="s">
        <v>576</v>
      </c>
      <c r="F162" s="20" t="s">
        <v>651</v>
      </c>
    </row>
    <row r="163" spans="2:7">
      <c r="B163" t="s">
        <v>465</v>
      </c>
      <c r="C163" t="s">
        <v>466</v>
      </c>
      <c r="D163" s="14"/>
      <c r="E163" s="19"/>
      <c r="F163" s="42"/>
    </row>
    <row r="164" spans="2:7">
      <c r="B164" s="13">
        <v>270</v>
      </c>
      <c r="C164" t="s">
        <v>577</v>
      </c>
      <c r="D164" s="14"/>
      <c r="E164" s="20"/>
      <c r="F164" s="42"/>
    </row>
    <row r="165" spans="2:7">
      <c r="B165" s="13">
        <v>280</v>
      </c>
      <c r="C165" s="16" t="s">
        <v>578</v>
      </c>
      <c r="D165" s="22">
        <f ca="1">((RANDBETWEEN(1,100)/10000)+1)*(J31)</f>
        <v>175558.65179999999</v>
      </c>
      <c r="E165" s="14">
        <f>L21</f>
        <v>0</v>
      </c>
      <c r="F165" s="42"/>
    </row>
    <row r="166" spans="2:7">
      <c r="B166" s="13">
        <v>11500</v>
      </c>
      <c r="C166" t="s">
        <v>579</v>
      </c>
      <c r="D166" s="18"/>
      <c r="E166" s="18"/>
      <c r="F166" s="42"/>
    </row>
    <row r="167" spans="2:7" ht="15">
      <c r="B167" s="13">
        <v>290</v>
      </c>
      <c r="C167" t="s">
        <v>580</v>
      </c>
      <c r="D167" s="22">
        <f ca="1">((RANDBETWEEN(1,100)/10000)+1)*J43</f>
        <v>5012.9399999999996</v>
      </c>
      <c r="E167" s="17">
        <f ca="1">D167*$E$165/$D$165</f>
        <v>0</v>
      </c>
      <c r="F167" s="42"/>
    </row>
    <row r="168" spans="2:7">
      <c r="B168" s="13">
        <v>285</v>
      </c>
      <c r="C168" t="s">
        <v>581</v>
      </c>
      <c r="D168" s="14"/>
      <c r="E168" s="15"/>
      <c r="F168" s="42"/>
    </row>
    <row r="169" spans="2:7">
      <c r="B169" s="13">
        <v>282</v>
      </c>
      <c r="C169" t="s">
        <v>582</v>
      </c>
      <c r="D169" s="14"/>
      <c r="E169" s="15"/>
      <c r="F169" s="42"/>
    </row>
    <row r="170" spans="2:7" ht="15">
      <c r="B170" s="13">
        <v>300</v>
      </c>
      <c r="C170" t="s">
        <v>583</v>
      </c>
      <c r="D170" s="22">
        <f ca="1">((RANDBETWEEN(1,100)/10000)+1)*J32</f>
        <v>0</v>
      </c>
      <c r="E170" s="17">
        <f ca="1">D170*$E$165/$D$165</f>
        <v>0</v>
      </c>
      <c r="F170" s="42"/>
      <c r="G170" s="24"/>
    </row>
    <row r="171" spans="2:7">
      <c r="B171" s="13">
        <v>11000</v>
      </c>
      <c r="C171" t="s">
        <v>584</v>
      </c>
      <c r="D171" s="14"/>
      <c r="E171" s="15"/>
      <c r="F171" s="42"/>
    </row>
    <row r="172" spans="2:7">
      <c r="B172" s="13">
        <v>310</v>
      </c>
      <c r="C172" t="s">
        <v>585</v>
      </c>
      <c r="D172" s="14"/>
      <c r="E172" s="20"/>
      <c r="F172" s="42"/>
    </row>
    <row r="173" spans="2:7" ht="15">
      <c r="B173" s="13">
        <v>320</v>
      </c>
      <c r="C173" s="16" t="s">
        <v>586</v>
      </c>
      <c r="D173" s="22">
        <f ca="1">((RANDBETWEEN(1,100)/10000)+1)*J44</f>
        <v>74566.246800000008</v>
      </c>
      <c r="E173" s="17">
        <f ca="1">$K$22*D173/($D$173+$D$174+$D$175)</f>
        <v>113675.17923813504</v>
      </c>
      <c r="F173" s="42"/>
    </row>
    <row r="174" spans="2:7" ht="15">
      <c r="B174" s="13">
        <v>302</v>
      </c>
      <c r="C174" t="s">
        <v>587</v>
      </c>
      <c r="D174" s="17">
        <f ca="1">((RANDBETWEEN(1,100)/10000)+1)*(J62-J49)</f>
        <v>44572.946400000001</v>
      </c>
      <c r="E174" s="17">
        <f ca="1">$K$22*D174/($D$173+$D$174+$D$175)</f>
        <v>67950.820761864947</v>
      </c>
      <c r="F174" s="42"/>
    </row>
    <row r="175" spans="2:7" ht="15">
      <c r="B175" s="13">
        <v>304</v>
      </c>
      <c r="C175" t="s">
        <v>588</v>
      </c>
      <c r="D175" s="17">
        <f ca="1">((RANDBETWEEN(1,100)/10000)+1)*J49</f>
        <v>0</v>
      </c>
      <c r="E175" s="17">
        <f ca="1">$K$22*D175/($D$173+$D$174+$D$175)</f>
        <v>0</v>
      </c>
      <c r="F175" s="42"/>
    </row>
    <row r="176" spans="2:7" ht="15">
      <c r="B176" s="13">
        <v>370</v>
      </c>
      <c r="C176" t="s">
        <v>589</v>
      </c>
      <c r="D176" s="22">
        <f ca="1">((RANDBETWEEN(1,100)/10000)+1)*J45</f>
        <v>42574.354299999999</v>
      </c>
      <c r="E176" s="17">
        <f ca="1">D176</f>
        <v>42574.354299999999</v>
      </c>
      <c r="F176" s="42"/>
    </row>
    <row r="177" spans="2:7">
      <c r="B177" s="13">
        <v>371</v>
      </c>
      <c r="C177" t="s">
        <v>590</v>
      </c>
      <c r="D177" s="24">
        <f ca="1">D176</f>
        <v>42574.354299999999</v>
      </c>
      <c r="E177" s="24">
        <f>K26</f>
        <v>0</v>
      </c>
      <c r="F177" s="42"/>
      <c r="G177" s="21"/>
    </row>
    <row r="178" spans="2:7">
      <c r="B178" s="13">
        <v>372</v>
      </c>
      <c r="C178" t="s">
        <v>591</v>
      </c>
      <c r="D178" s="14"/>
      <c r="E178" s="15"/>
      <c r="F178" s="42"/>
    </row>
    <row r="179" spans="2:7">
      <c r="B179" s="13">
        <v>11600</v>
      </c>
      <c r="C179" t="s">
        <v>592</v>
      </c>
      <c r="D179" s="14"/>
      <c r="E179" s="15"/>
      <c r="F179" s="42"/>
    </row>
    <row r="180" spans="2:7">
      <c r="B180" s="13">
        <v>375</v>
      </c>
      <c r="C180" t="s">
        <v>593</v>
      </c>
      <c r="D180" s="14"/>
      <c r="E180" s="15"/>
      <c r="F180" s="42"/>
    </row>
    <row r="181" spans="2:7">
      <c r="B181" s="13">
        <v>373</v>
      </c>
      <c r="C181" t="s">
        <v>594</v>
      </c>
      <c r="D181" s="14"/>
      <c r="E181" s="15"/>
      <c r="F181" s="42"/>
    </row>
    <row r="182" spans="2:7">
      <c r="B182" s="13">
        <v>374</v>
      </c>
      <c r="C182" t="s">
        <v>595</v>
      </c>
      <c r="E182" s="15"/>
      <c r="F182" s="42"/>
    </row>
    <row r="183" spans="2:7" ht="15">
      <c r="B183" s="13">
        <v>390</v>
      </c>
      <c r="C183" t="s">
        <v>596</v>
      </c>
      <c r="D183" s="22">
        <f ca="1">((RANDBETWEEN(1,100)/10000)+1)*J47</f>
        <v>5179.1750999999995</v>
      </c>
      <c r="E183" s="17">
        <f ca="1">D183</f>
        <v>5179.1750999999995</v>
      </c>
      <c r="F183" s="42"/>
    </row>
    <row r="184" spans="2:7">
      <c r="B184" s="13">
        <v>11700</v>
      </c>
      <c r="C184" t="s">
        <v>597</v>
      </c>
      <c r="D184" s="14"/>
      <c r="E184" s="15"/>
      <c r="F184" s="42"/>
    </row>
    <row r="185" spans="2:7">
      <c r="B185" s="13">
        <v>392</v>
      </c>
      <c r="C185" t="s">
        <v>598</v>
      </c>
      <c r="D185" s="14"/>
      <c r="E185" s="15"/>
      <c r="F185" s="42"/>
    </row>
    <row r="186" spans="2:7">
      <c r="B186" s="13">
        <v>394</v>
      </c>
      <c r="C186" t="s">
        <v>599</v>
      </c>
      <c r="D186" s="14"/>
      <c r="E186" s="15"/>
      <c r="F186" s="42"/>
    </row>
    <row r="187" spans="2:7">
      <c r="B187" s="13">
        <v>395</v>
      </c>
      <c r="C187" t="s">
        <v>600</v>
      </c>
      <c r="D187" s="14"/>
      <c r="E187" s="15"/>
      <c r="F187" s="42"/>
    </row>
    <row r="188" spans="2:7">
      <c r="B188" s="13">
        <v>396</v>
      </c>
      <c r="C188" t="s">
        <v>601</v>
      </c>
      <c r="D188" s="14"/>
      <c r="E188" s="15"/>
      <c r="F188" s="42"/>
    </row>
    <row r="189" spans="2:7">
      <c r="B189" s="13">
        <v>330</v>
      </c>
      <c r="C189" t="s">
        <v>602</v>
      </c>
      <c r="D189" s="14"/>
      <c r="E189" s="20"/>
      <c r="F189" s="42"/>
    </row>
    <row r="190" spans="2:7">
      <c r="B190" s="13">
        <v>342</v>
      </c>
      <c r="C190" t="s">
        <v>603</v>
      </c>
      <c r="D190" s="14"/>
      <c r="E190" s="20"/>
      <c r="F190" s="42"/>
    </row>
    <row r="191" spans="2:7">
      <c r="B191" s="13">
        <v>344</v>
      </c>
      <c r="C191" t="s">
        <v>604</v>
      </c>
      <c r="D191" s="14"/>
      <c r="E191" s="15"/>
      <c r="F191" s="42"/>
    </row>
    <row r="192" spans="2:7">
      <c r="B192" s="13">
        <v>346</v>
      </c>
      <c r="C192" t="s">
        <v>605</v>
      </c>
      <c r="D192" s="14"/>
      <c r="E192" s="20"/>
      <c r="F192" s="42"/>
    </row>
    <row r="193" spans="2:6" ht="15">
      <c r="B193" s="13">
        <v>422</v>
      </c>
      <c r="C193" t="s">
        <v>606</v>
      </c>
      <c r="D193" s="17"/>
      <c r="E193" s="17"/>
      <c r="F193" s="42"/>
    </row>
    <row r="194" spans="2:6">
      <c r="B194" s="13">
        <v>15</v>
      </c>
      <c r="C194" t="s">
        <v>607</v>
      </c>
      <c r="D194" s="14"/>
      <c r="E194" s="15"/>
      <c r="F194" s="42"/>
    </row>
    <row r="195" spans="2:6">
      <c r="B195" s="13">
        <v>17</v>
      </c>
      <c r="C195" t="s">
        <v>608</v>
      </c>
      <c r="D195" s="14"/>
      <c r="E195" s="15"/>
      <c r="F195" s="42"/>
    </row>
    <row r="196" spans="2:6">
      <c r="B196" s="13">
        <v>16</v>
      </c>
      <c r="C196" t="s">
        <v>609</v>
      </c>
      <c r="E196" s="15"/>
      <c r="F196" s="42"/>
    </row>
    <row r="197" spans="2:6">
      <c r="B197" s="13">
        <v>311</v>
      </c>
      <c r="C197" t="s">
        <v>610</v>
      </c>
      <c r="D197" s="14"/>
      <c r="E197" s="15"/>
      <c r="F197" s="42"/>
    </row>
    <row r="198" spans="2:6">
      <c r="B198" s="13">
        <v>312</v>
      </c>
      <c r="C198" t="s">
        <v>608</v>
      </c>
      <c r="D198" s="14"/>
      <c r="E198" s="15"/>
      <c r="F198" s="42"/>
    </row>
    <row r="199" spans="2:6">
      <c r="B199" s="13">
        <v>11800</v>
      </c>
      <c r="C199" t="s">
        <v>611</v>
      </c>
      <c r="D199" s="14"/>
      <c r="E199" s="15"/>
      <c r="F199" s="42"/>
    </row>
    <row r="200" spans="2:6">
      <c r="B200" s="13">
        <v>313</v>
      </c>
      <c r="C200" t="s">
        <v>612</v>
      </c>
      <c r="D200" s="14"/>
      <c r="E200" s="15"/>
      <c r="F200" s="42"/>
    </row>
    <row r="201" spans="2:6">
      <c r="B201" s="13">
        <v>314</v>
      </c>
      <c r="C201" t="s">
        <v>613</v>
      </c>
      <c r="D201" s="14"/>
      <c r="E201" s="15"/>
      <c r="F201" s="42"/>
    </row>
    <row r="202" spans="2:6">
      <c r="B202" s="13">
        <v>315</v>
      </c>
      <c r="C202" t="s">
        <v>614</v>
      </c>
      <c r="D202" s="14"/>
      <c r="E202" s="15"/>
      <c r="F202" s="42"/>
    </row>
    <row r="203" spans="2:6">
      <c r="B203" s="13">
        <v>316</v>
      </c>
      <c r="C203" t="s">
        <v>608</v>
      </c>
      <c r="D203" s="14"/>
      <c r="E203" s="15"/>
      <c r="F203" s="42"/>
    </row>
    <row r="204" spans="2:6">
      <c r="B204" s="13">
        <v>420</v>
      </c>
      <c r="C204" t="s">
        <v>615</v>
      </c>
      <c r="D204" s="14">
        <f ca="1">((RANDBETWEEN(1,100)/10000)+1)*D136*0.068</f>
        <v>0</v>
      </c>
      <c r="E204" s="14">
        <f ca="1">((RANDBETWEEN(1,100)/10000)+1)*E136*0.068</f>
        <v>0</v>
      </c>
      <c r="F204" s="42"/>
    </row>
    <row r="205" spans="2:6">
      <c r="B205" s="13">
        <v>421</v>
      </c>
      <c r="C205" t="s">
        <v>608</v>
      </c>
      <c r="D205" s="14"/>
      <c r="E205" s="15"/>
      <c r="F205" s="42"/>
    </row>
    <row r="206" spans="2:6">
      <c r="B206" s="13">
        <v>11900</v>
      </c>
      <c r="C206" t="s">
        <v>616</v>
      </c>
      <c r="D206" s="14"/>
      <c r="E206" s="15"/>
      <c r="F206" s="42"/>
    </row>
    <row r="207" spans="2:6">
      <c r="B207" s="13">
        <v>430</v>
      </c>
      <c r="C207" t="s">
        <v>617</v>
      </c>
      <c r="D207" s="14"/>
      <c r="E207" s="20"/>
      <c r="F207" s="42"/>
    </row>
    <row r="208" spans="2:6">
      <c r="B208" s="13">
        <v>431</v>
      </c>
      <c r="C208" t="s">
        <v>618</v>
      </c>
      <c r="D208" s="14"/>
      <c r="E208" s="15"/>
      <c r="F208" s="42"/>
    </row>
    <row r="209" spans="2:7">
      <c r="B209" s="13">
        <v>432</v>
      </c>
      <c r="C209" t="s">
        <v>619</v>
      </c>
      <c r="D209" s="14"/>
      <c r="E209" s="15"/>
      <c r="F209" s="42"/>
    </row>
    <row r="210" spans="2:7">
      <c r="B210" s="13">
        <v>433</v>
      </c>
      <c r="C210" t="s">
        <v>620</v>
      </c>
      <c r="D210" s="14"/>
      <c r="E210" s="15"/>
      <c r="F210" s="42"/>
    </row>
    <row r="211" spans="2:7">
      <c r="B211" s="13">
        <v>434</v>
      </c>
      <c r="C211" t="s">
        <v>621</v>
      </c>
      <c r="D211" s="14"/>
      <c r="E211" s="15"/>
      <c r="F211" s="42"/>
    </row>
    <row r="212" spans="2:7">
      <c r="B212" s="13">
        <v>435</v>
      </c>
      <c r="C212" t="s">
        <v>622</v>
      </c>
      <c r="D212" s="14"/>
      <c r="E212" s="15"/>
      <c r="F212" s="42"/>
    </row>
    <row r="213" spans="2:7">
      <c r="B213" s="13">
        <v>436</v>
      </c>
      <c r="C213" t="s">
        <v>623</v>
      </c>
      <c r="D213" s="14"/>
      <c r="E213" s="15"/>
      <c r="F213" s="42"/>
    </row>
    <row r="214" spans="2:7">
      <c r="B214" s="13">
        <v>437</v>
      </c>
      <c r="C214" t="s">
        <v>624</v>
      </c>
      <c r="D214" s="14"/>
      <c r="E214" s="15"/>
      <c r="F214" s="42"/>
    </row>
    <row r="215" spans="2:7">
      <c r="B215" s="13">
        <v>438</v>
      </c>
      <c r="C215" t="s">
        <v>625</v>
      </c>
      <c r="D215" s="14"/>
      <c r="E215" s="15"/>
      <c r="F215" s="42"/>
    </row>
    <row r="216" spans="2:7" ht="15">
      <c r="B216" s="13">
        <v>450</v>
      </c>
      <c r="C216" t="s">
        <v>626</v>
      </c>
      <c r="D216" s="17">
        <f ca="1">D217+D219</f>
        <v>0</v>
      </c>
      <c r="E216" s="17">
        <f ca="1">D216</f>
        <v>0</v>
      </c>
      <c r="F216" s="42"/>
    </row>
    <row r="217" spans="2:7" ht="15">
      <c r="B217" s="13">
        <v>451</v>
      </c>
      <c r="C217" s="16" t="s">
        <v>627</v>
      </c>
      <c r="D217" s="22">
        <f ca="1">((RANDBETWEEN(1,100)/10000)+1)*(J33)</f>
        <v>0</v>
      </c>
      <c r="E217" s="17">
        <f ca="1">D217</f>
        <v>0</v>
      </c>
      <c r="F217" s="42"/>
      <c r="G217" s="16"/>
    </row>
    <row r="218" spans="2:7">
      <c r="B218" s="13">
        <v>452</v>
      </c>
      <c r="C218" t="s">
        <v>628</v>
      </c>
      <c r="D218" s="14"/>
      <c r="E218" s="15"/>
      <c r="F218" s="42"/>
    </row>
    <row r="219" spans="2:7" ht="15">
      <c r="B219" s="13">
        <v>453</v>
      </c>
      <c r="C219" s="16" t="s">
        <v>629</v>
      </c>
      <c r="D219" s="22"/>
      <c r="E219" s="17">
        <f>D219</f>
        <v>0</v>
      </c>
      <c r="F219" s="42"/>
      <c r="G219" s="16"/>
    </row>
    <row r="220" spans="2:7">
      <c r="B220" s="13">
        <v>454</v>
      </c>
      <c r="C220" t="s">
        <v>630</v>
      </c>
      <c r="D220" s="14"/>
      <c r="E220" s="15"/>
      <c r="F220" s="42"/>
    </row>
    <row r="221" spans="2:7">
      <c r="B221" s="13">
        <v>455</v>
      </c>
      <c r="C221" t="s">
        <v>631</v>
      </c>
      <c r="D221" s="14"/>
      <c r="E221" s="15"/>
      <c r="F221" s="42"/>
    </row>
    <row r="222" spans="2:7">
      <c r="B222" s="13">
        <v>460</v>
      </c>
      <c r="C222" t="s">
        <v>632</v>
      </c>
      <c r="D222" s="14">
        <f ca="1">D165+D167+D170-D173-D174-D175-D176-D183+D193+D216</f>
        <v>13678.869199999986</v>
      </c>
      <c r="E222" s="15">
        <f ca="1">D165+D167+D170-D173-D174-D175-D176-D183+D193+D216</f>
        <v>13678.869199999986</v>
      </c>
      <c r="F222" s="42"/>
    </row>
    <row r="223" spans="2:7" ht="15">
      <c r="B223" s="13">
        <v>465</v>
      </c>
      <c r="C223" t="s">
        <v>633</v>
      </c>
      <c r="D223" s="17">
        <f ca="1">0.05*D165</f>
        <v>8777.9325900000003</v>
      </c>
      <c r="E223" s="17">
        <f>0.05*E165</f>
        <v>0</v>
      </c>
      <c r="F223" s="42"/>
    </row>
    <row r="224" spans="2:7">
      <c r="B224" s="13">
        <v>12200</v>
      </c>
      <c r="C224" t="s">
        <v>634</v>
      </c>
      <c r="D224" s="14">
        <v>0</v>
      </c>
      <c r="E224" s="15"/>
      <c r="F224" s="42"/>
    </row>
    <row r="225" spans="2:6">
      <c r="B225" s="13">
        <v>12300</v>
      </c>
      <c r="C225" t="s">
        <v>635</v>
      </c>
      <c r="D225" s="14">
        <v>0</v>
      </c>
      <c r="E225" s="15"/>
      <c r="F225" s="42"/>
    </row>
    <row r="226" spans="2:6">
      <c r="B226" s="13">
        <v>12400</v>
      </c>
      <c r="C226" t="s">
        <v>636</v>
      </c>
      <c r="D226" s="14">
        <v>0</v>
      </c>
      <c r="E226" s="15"/>
      <c r="F226" s="42"/>
    </row>
    <row r="227" spans="2:6">
      <c r="B227" s="13">
        <v>20970</v>
      </c>
      <c r="C227" t="s">
        <v>637</v>
      </c>
      <c r="D227" s="14"/>
      <c r="E227" s="15"/>
      <c r="F227" s="42"/>
    </row>
    <row r="228" spans="2:6" ht="15">
      <c r="B228" s="13">
        <v>477</v>
      </c>
      <c r="C228" t="s">
        <v>638</v>
      </c>
      <c r="D228" s="17">
        <f ca="1">D165+D167+D170-D173-D176-D174-D175-D183+D216-D223</f>
        <v>4900.9366099999861</v>
      </c>
      <c r="E228" s="17">
        <f ca="1">E165+E167+E170-E173-E176-E174-E175-E183+E216-E223-E204</f>
        <v>-229379.52939999997</v>
      </c>
      <c r="F228" s="42"/>
    </row>
    <row r="229" spans="2:6">
      <c r="B229" s="13">
        <v>555555</v>
      </c>
      <c r="C229" t="s">
        <v>639</v>
      </c>
      <c r="D229" s="21">
        <f ca="1">D234-D235</f>
        <v>4900.9366099999752</v>
      </c>
      <c r="E229" s="21">
        <f ca="1">E234-E235</f>
        <v>-229379.52939999997</v>
      </c>
      <c r="F229" s="42"/>
    </row>
    <row r="230" spans="2:6">
      <c r="F230" s="42"/>
    </row>
    <row r="231" spans="2:6">
      <c r="C231" t="s">
        <v>649</v>
      </c>
      <c r="D231" s="24">
        <f>D119</f>
        <v>0</v>
      </c>
      <c r="E231" s="24">
        <f>E119</f>
        <v>0</v>
      </c>
      <c r="F231" s="42"/>
    </row>
    <row r="232" spans="2:6">
      <c r="C232" t="s">
        <v>648</v>
      </c>
      <c r="D232" s="24">
        <f ca="1">D165+D167+D170-D173-D176-D174-D175-D183+D193+D216-D223</f>
        <v>4900.9366099999861</v>
      </c>
      <c r="E232" s="24">
        <f ca="1">E165+E167+E170-E173-E176-E174-E175-E183+E193+E216-E223</f>
        <v>-229379.52939999997</v>
      </c>
      <c r="F232" s="42"/>
    </row>
    <row r="233" spans="2:6">
      <c r="C233" t="s">
        <v>640</v>
      </c>
      <c r="F233" s="42"/>
    </row>
    <row r="234" spans="2:6">
      <c r="C234" t="s">
        <v>641</v>
      </c>
      <c r="D234" s="21">
        <f>D103-F160</f>
        <v>244290</v>
      </c>
      <c r="E234" s="21">
        <f ca="1">E103-G160</f>
        <v>0</v>
      </c>
      <c r="F234" s="42"/>
    </row>
    <row r="235" spans="2:6">
      <c r="C235" t="s">
        <v>642</v>
      </c>
      <c r="D235" s="21">
        <f ca="1">D107+D117+D118+D119+D122+D127+D136+D142+D156+D158-F160</f>
        <v>239389.06339000002</v>
      </c>
      <c r="E235" s="21">
        <f ca="1">E107+E117+E118+E119+E122+E127+E136+E142+E156+E158-G160</f>
        <v>229379.52939999997</v>
      </c>
      <c r="F235" s="42"/>
    </row>
    <row r="236" spans="2:6">
      <c r="F236" s="42"/>
    </row>
    <row r="237" spans="2:6">
      <c r="D237" s="21"/>
      <c r="E237" s="21"/>
      <c r="F237" s="42"/>
    </row>
    <row r="238" spans="2:6">
      <c r="C238" t="s">
        <v>645</v>
      </c>
      <c r="D238" s="21">
        <f ca="1">D234-D235</f>
        <v>4900.9366099999752</v>
      </c>
      <c r="E238" s="21">
        <f ca="1">E234-E235</f>
        <v>-229379.52939999997</v>
      </c>
      <c r="F238" s="42"/>
    </row>
    <row r="239" spans="2:6">
      <c r="C239" t="s">
        <v>646</v>
      </c>
      <c r="D239">
        <f ca="1">IF(D238&gt;0,D238,0)</f>
        <v>4900.9366099999752</v>
      </c>
      <c r="E239">
        <f ca="1">IF(E238&gt;0,E238,0)</f>
        <v>0</v>
      </c>
      <c r="F239" s="42"/>
    </row>
    <row r="240" spans="2:6">
      <c r="C240" t="s">
        <v>647</v>
      </c>
      <c r="D240" s="21">
        <f ca="1">IF(D238&lt;0,-D238,0)</f>
        <v>0</v>
      </c>
      <c r="E240" s="21">
        <f ca="1">IF(E238&lt;0,-E238,0)</f>
        <v>229379.52939999997</v>
      </c>
      <c r="F240" s="42"/>
    </row>
    <row r="241" spans="2:6">
      <c r="F241" s="42"/>
    </row>
    <row r="242" spans="2:6">
      <c r="B242" s="42"/>
      <c r="C242" s="42"/>
      <c r="D242" s="42"/>
      <c r="E242" s="42"/>
      <c r="F242" s="42"/>
    </row>
  </sheetData>
  <sheetProtection selectLockedCells="1"/>
  <dataValidations count="1">
    <dataValidation type="textLength" allowBlank="1" showInputMessage="1" showErrorMessage="1" errorTitle="controlla il numero di caratteri" error="inserire 11 caratteri per le imprese e 16 per le persone fisiche._x000d_Inserire gli zero all'inizio del codice fiscale. Formattare con testo" promptTitle="11-16 caratteri" prompt="inserire 11 caratteri per le imprese e 16 per le persone fisiche" sqref="I9">
      <formula1>11</formula1>
      <formula2>16</formula2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RG PERSONE FISICHE 2013</vt:lpstr>
      <vt:lpstr> RF SOCIETA PERSONE 2013</vt:lpstr>
      <vt:lpstr> RF PERSONE FISICHE 2013</vt:lpstr>
      <vt:lpstr> RG SOCIETA PERSONE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Telejnform28</dc:creator>
  <cp:lastModifiedBy>Alessandro Fischetti</cp:lastModifiedBy>
  <dcterms:created xsi:type="dcterms:W3CDTF">2014-09-11T09:49:36Z</dcterms:created>
  <dcterms:modified xsi:type="dcterms:W3CDTF">2014-10-17T17:40:25Z</dcterms:modified>
</cp:coreProperties>
</file>