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720" yWindow="720" windowWidth="24880" windowHeight="15340" tabRatio="500"/>
  </bookViews>
  <sheets>
    <sheet name=" RF PERSONE FISICHE 201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3" i="1" l="1"/>
  <c r="E174" i="1"/>
  <c r="E175" i="1"/>
  <c r="D165" i="1"/>
  <c r="D175" i="1"/>
  <c r="D174" i="1"/>
  <c r="D173" i="1"/>
  <c r="D177" i="1"/>
  <c r="D176" i="1"/>
  <c r="E176" i="1"/>
  <c r="D29" i="1"/>
  <c r="E165" i="1"/>
  <c r="E29" i="1"/>
  <c r="D39" i="1"/>
  <c r="E39" i="1"/>
  <c r="D47" i="1"/>
  <c r="E47" i="1"/>
  <c r="D67" i="1"/>
  <c r="E67" i="1"/>
  <c r="D75" i="1"/>
  <c r="E75" i="1"/>
  <c r="D87" i="1"/>
  <c r="E87" i="1"/>
  <c r="D89" i="1"/>
  <c r="E89" i="1"/>
  <c r="D97" i="1"/>
  <c r="E97" i="1"/>
  <c r="E103" i="1"/>
  <c r="J87" i="1"/>
  <c r="J96" i="1"/>
  <c r="F160" i="1"/>
  <c r="G160" i="1"/>
  <c r="E234" i="1"/>
  <c r="D106" i="1"/>
  <c r="D107" i="1"/>
  <c r="E107" i="1"/>
  <c r="D119" i="1"/>
  <c r="D117" i="1"/>
  <c r="E117" i="1"/>
  <c r="D118" i="1"/>
  <c r="E118" i="1"/>
  <c r="D183" i="1"/>
  <c r="E183" i="1"/>
  <c r="D217" i="1"/>
  <c r="D219" i="1"/>
  <c r="D216" i="1"/>
  <c r="E216" i="1"/>
  <c r="E223" i="1"/>
  <c r="D136" i="1"/>
  <c r="E136" i="1"/>
  <c r="E204" i="1"/>
  <c r="E228" i="1"/>
  <c r="E119" i="1"/>
  <c r="D122" i="1"/>
  <c r="E122" i="1"/>
  <c r="D127" i="1"/>
  <c r="E127" i="1"/>
  <c r="D142" i="1"/>
  <c r="E142" i="1"/>
  <c r="D156" i="1"/>
  <c r="E156" i="1"/>
  <c r="D158" i="1"/>
  <c r="E158" i="1"/>
  <c r="E235" i="1"/>
  <c r="E238" i="1"/>
  <c r="E240" i="1"/>
  <c r="D103" i="1"/>
  <c r="D234" i="1"/>
  <c r="D235" i="1"/>
  <c r="D238" i="1"/>
  <c r="D240" i="1"/>
  <c r="E239" i="1"/>
  <c r="D239" i="1"/>
  <c r="E193" i="1"/>
  <c r="E232" i="1"/>
  <c r="D223" i="1"/>
  <c r="D228" i="1"/>
  <c r="D193" i="1"/>
  <c r="D232" i="1"/>
  <c r="E231" i="1"/>
  <c r="D231" i="1"/>
  <c r="E229" i="1"/>
  <c r="D229" i="1"/>
  <c r="E219" i="1"/>
  <c r="E217" i="1"/>
  <c r="D204" i="1"/>
  <c r="E177" i="1"/>
  <c r="E160" i="1"/>
  <c r="G161" i="1"/>
  <c r="D160" i="1"/>
  <c r="F161" i="1"/>
  <c r="E140" i="1"/>
  <c r="D140" i="1"/>
  <c r="D137" i="1"/>
  <c r="E137" i="1"/>
  <c r="E106" i="1"/>
  <c r="F103" i="1"/>
  <c r="F104" i="1"/>
  <c r="E104" i="1"/>
  <c r="D104" i="1"/>
  <c r="E101" i="1"/>
  <c r="D101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<sst xmlns="http://schemas.openxmlformats.org/spreadsheetml/2006/main" count="461" uniqueCount="388">
  <si>
    <t>TREND - BILANCIO DI ESERCIZIO</t>
  </si>
  <si>
    <t>RF PERSONE FISICHE 2013</t>
  </si>
  <si>
    <t>COMPILARE SOLO LE CELLE IN ARANCIO</t>
  </si>
  <si>
    <t>COMPILARE SOLO I CAMPI IN ARANCIONE. SALVARE COME FOGLIO SINGOLO O SPOSTARE IL FOGLIO COME PRIMO A DESTRA</t>
  </si>
  <si>
    <t>DATI IDENTIFICATIVI DELL'IMPRESA</t>
  </si>
  <si>
    <t>Denominazione</t>
  </si>
  <si>
    <t>MARIANI MARCELLO</t>
  </si>
  <si>
    <t>Indirizzo Sede</t>
  </si>
  <si>
    <t>VIA CARDUCCI 68</t>
  </si>
  <si>
    <t>CAP</t>
  </si>
  <si>
    <t>06024</t>
  </si>
  <si>
    <t>Comune</t>
  </si>
  <si>
    <t>GUBBIO (PG)</t>
  </si>
  <si>
    <t>Provincia</t>
  </si>
  <si>
    <t>Codice Fiscale</t>
  </si>
  <si>
    <t>MRNMCL44L19E256V</t>
  </si>
  <si>
    <t>CCIAA</t>
  </si>
  <si>
    <t>NREA</t>
  </si>
  <si>
    <t>Sede Legale</t>
  </si>
  <si>
    <t>Forma Giuridica</t>
  </si>
  <si>
    <t>Attivita' Economica Ateco 2007</t>
  </si>
  <si>
    <t>Data di costituzione dell'impresa</t>
  </si>
  <si>
    <t>L'impresa appartiene al gruppo*</t>
  </si>
  <si>
    <t>Quotazione in borsa</t>
  </si>
  <si>
    <t>Numero di uffici e sedi secondarie</t>
  </si>
  <si>
    <t>BILANCIO SINTETICO (Importi in Euro)</t>
  </si>
  <si>
    <t>VOLUME D'AFFARI 2013</t>
  </si>
  <si>
    <t>anno n</t>
  </si>
  <si>
    <t>anno n+1</t>
  </si>
  <si>
    <t>Stato patrimoniale: Attivo</t>
  </si>
  <si>
    <t>MUDIVE040-CD01</t>
  </si>
  <si>
    <t>Ricavi</t>
  </si>
  <si>
    <t>NON MODIFICARE L'AREA BORDATA DI ROSSO</t>
  </si>
  <si>
    <t>MUSDIVF022-CD02</t>
  </si>
  <si>
    <t>Acquisti</t>
  </si>
  <si>
    <t>BILANCIO INTEGRALE (Importi in Euro)</t>
  </si>
  <si>
    <t>Codice Voce</t>
  </si>
  <si>
    <t>Descrizione Voce</t>
  </si>
  <si>
    <t>31/12/2012</t>
  </si>
  <si>
    <t>31/12/2013</t>
  </si>
  <si>
    <t>A. CREDITI VERSO SOCI</t>
  </si>
  <si>
    <t>MUDIRF001</t>
  </si>
  <si>
    <t>Codice attività</t>
  </si>
  <si>
    <t>Parte richiamata</t>
  </si>
  <si>
    <t>MUDIRF002</t>
  </si>
  <si>
    <t>A) Utile risultante dal conto economico</t>
  </si>
  <si>
    <t>B. IMMOBILIZZAZIONI</t>
  </si>
  <si>
    <t>MUDIRF003</t>
  </si>
  <si>
    <t>B) Perdita risultante dal conto economico</t>
  </si>
  <si>
    <t>B.I. IMMATERIALI</t>
  </si>
  <si>
    <t>MUDIRF004</t>
  </si>
  <si>
    <t>C) COMPONENTI POSITIVI INDICATI NEL QUADRO EC</t>
  </si>
  <si>
    <t>B.I.1. Impianti /ampliamento</t>
  </si>
  <si>
    <t>MUDIRF005</t>
  </si>
  <si>
    <t>Quote costanti delle plusvalenze patrimoniali e delle sopravvenienze attive imputabili all’esercizio</t>
  </si>
  <si>
    <t>B.I.2. Ricerca e sviluppo</t>
  </si>
  <si>
    <t>MUDIRF006</t>
  </si>
  <si>
    <t>Quote costanti dei contributi o liberalità costituenti sopravvenienze attive imputabili all’esercizio (art. 88, comma 3, lett. b))</t>
  </si>
  <si>
    <t>B.I.3. Brevetti</t>
  </si>
  <si>
    <t>MUDIRF007</t>
  </si>
  <si>
    <t>Redditi di immobili non costituenti beni strumentali né beni alla cui produzione o al cui scambio è diretta l’attività dell’impresa</t>
  </si>
  <si>
    <t>B.I.4. Concessioni / licenze</t>
  </si>
  <si>
    <t>MUDIRF008</t>
  </si>
  <si>
    <t>Spese ed altri componenti negativi relativi agli immobili di cui al rigo RF7</t>
  </si>
  <si>
    <t>B.I.5. Avviamento / Differenza di consolidamento</t>
  </si>
  <si>
    <t>MUDIRF009</t>
  </si>
  <si>
    <t>Ricavi non annotati</t>
  </si>
  <si>
    <t>di cui: Avviamento</t>
  </si>
  <si>
    <t>MUDIRF010</t>
  </si>
  <si>
    <t>Rimanenze non contabilizzate o contabilizzate in misura inferiore a quella determinata ai sensi del Tuir (artt. 92, 92 bis, 93, 94)</t>
  </si>
  <si>
    <t>B.I.6. Immobilizzazioni in corso e acconti</t>
  </si>
  <si>
    <t>MUDIRF011</t>
  </si>
  <si>
    <t>Interessi passivi indeducibili</t>
  </si>
  <si>
    <t>B.I.7. Altre</t>
  </si>
  <si>
    <t>MUDIRF012</t>
  </si>
  <si>
    <t>Imposte indeducibili o non pagate (art. 99, comma 1)</t>
  </si>
  <si>
    <t>Fondo ammortamento</t>
  </si>
  <si>
    <t>MUDIRF013</t>
  </si>
  <si>
    <t>Oneri di utilità sociale</t>
  </si>
  <si>
    <t>B.II. MATERIALI</t>
  </si>
  <si>
    <t>MUDIRF014</t>
  </si>
  <si>
    <t>Spese per mezzi di trasporto indeducibili ai sensi dell’art. 164 del TUIR</t>
  </si>
  <si>
    <t>di cui: Beni materiali concessi in locazione finanziaria</t>
  </si>
  <si>
    <t>MUDIRF015</t>
  </si>
  <si>
    <t>Svalutazioni, minusvalenze patrimoniali, sopravvenienze passive e perdite non deducibili</t>
  </si>
  <si>
    <t>B.II.1. Terreni e fabbricati</t>
  </si>
  <si>
    <t>MUDIRF016</t>
  </si>
  <si>
    <t>Minusvalenze relative a partecipazioni esenti</t>
  </si>
  <si>
    <t>B.II.2. Impianti</t>
  </si>
  <si>
    <t>MUDIRF017</t>
  </si>
  <si>
    <t>Ammortamenti non deducibili in tutto o in parte relativi a beni materiali e immateriali e a beni gratuitamente devolvibili (artt. 102,103 e 104)</t>
  </si>
  <si>
    <t>B.II.3. Attrezzature industriali e commerciali</t>
  </si>
  <si>
    <t>MUDIRF018</t>
  </si>
  <si>
    <t>Spese di cui agli artt. 108, 109 comma 5 ultimo periodo o di competenza di altri esercizi (art. 109, comma 4)</t>
  </si>
  <si>
    <t>B.II.4. Altri beni</t>
  </si>
  <si>
    <t>MUDIRF019</t>
  </si>
  <si>
    <t>Spese di manutenzione, riparazione, ammodernamento e trasformazione eccedenti la quota deducibile (art. 102, comma 6)</t>
  </si>
  <si>
    <t>B.II.5. Immobilizzazioni in corso e acconti</t>
  </si>
  <si>
    <t>MUDIRF020</t>
  </si>
  <si>
    <t>Svalutazioni e accantonamenti non deducibili in tutto o in parte</t>
  </si>
  <si>
    <t>MUDIRF021</t>
  </si>
  <si>
    <t>Spese ed altri componenti negativi eccedenti la quota deducibile ai sensi dell’art. 109, comma 5</t>
  </si>
  <si>
    <t>B.III. FINANZIARIE</t>
  </si>
  <si>
    <t>MUDIRF022</t>
  </si>
  <si>
    <t>Differenze su cambi (art. 110, comma 3)</t>
  </si>
  <si>
    <t>B.III.1. Partecipazioni</t>
  </si>
  <si>
    <t>MUDIRF023</t>
  </si>
  <si>
    <t>Spese ed altri componenti negativi da stati o territori diversi da quelli di cui all’art. 168 bis</t>
  </si>
  <si>
    <t>B.III.1.a. In imprese Controllate</t>
  </si>
  <si>
    <t>MUDIRF024</t>
  </si>
  <si>
    <t>Altre variazioni in aumento</t>
  </si>
  <si>
    <t>B.III.1.b. In imprese Collegate</t>
  </si>
  <si>
    <t>MUDIRF025</t>
  </si>
  <si>
    <t>D) Totale delle variazioni in aumento (sommare gli importi da rigo RF5 a RF24)</t>
  </si>
  <si>
    <t>OBBLIGATORIO</t>
  </si>
  <si>
    <t>B.III.1.c. In imprese Controllanti</t>
  </si>
  <si>
    <t>MUDIRF026</t>
  </si>
  <si>
    <t>Plusvalenze patrimoniali e sopravvenienze attive da acquisire a tassazione in quote costanti</t>
  </si>
  <si>
    <t>B.III.1.d. Altre</t>
  </si>
  <si>
    <t>MUDIRF027</t>
  </si>
  <si>
    <t>Contributi o liberalità costituenti sopravvenienze attive da acquisire a tassazione in quote costanti (art. 88, comma 3, lett. b))</t>
  </si>
  <si>
    <t>B.III.2. Crediti</t>
  </si>
  <si>
    <t>MUDIRF028</t>
  </si>
  <si>
    <t>Utili distribuiti dalle società di cui al rigo RF42 colonna 1</t>
  </si>
  <si>
    <t>di cui: esigibili entro l'esercizio successivo</t>
  </si>
  <si>
    <t>MUDIRF029</t>
  </si>
  <si>
    <t>Utili distribuiti dalle società di cui al rigo RF42 colonna 2, formatisi in regime di trasparenza</t>
  </si>
  <si>
    <t>B.III.2.a. In imprese Controllate</t>
  </si>
  <si>
    <t>MUDIRF030</t>
  </si>
  <si>
    <t>Proventi degli immobili di cui al rigo RF7</t>
  </si>
  <si>
    <t>MUDIRF031</t>
  </si>
  <si>
    <t>Utili spettanti ai lavoratori dipendenti e agli associati in partecipazione (art. 95, comma 6)</t>
  </si>
  <si>
    <t>B.III.2.b. In imprese Collegate</t>
  </si>
  <si>
    <t>MUDIRF032</t>
  </si>
  <si>
    <t>Spese di cui agli artt. 108, 109 comma 5 ultimo periodo ed altri componenti negativi non dedotti in precedenti esercizi o non imputati a conto economico</t>
  </si>
  <si>
    <t>MUDIRF033</t>
  </si>
  <si>
    <t>Proventi non computabili nella determinazione del reddito (art. 91, comma 1, lett. a) e b))</t>
  </si>
  <si>
    <t>B.III.2.c. In imprese Controllanti</t>
  </si>
  <si>
    <t>MUDIRF034</t>
  </si>
  <si>
    <t>Plusvalenze relative a partecipazioni esenti (art. 87)</t>
  </si>
  <si>
    <t>MUDIRF035</t>
  </si>
  <si>
    <t>Quota esclusa degli utili distribuiti</t>
  </si>
  <si>
    <t>B.III.2.d. Altri</t>
  </si>
  <si>
    <t>MUDIRF036</t>
  </si>
  <si>
    <t>MUDIRF037</t>
  </si>
  <si>
    <t>B.III.3. Altri titoli</t>
  </si>
  <si>
    <t>MUDIRF038</t>
  </si>
  <si>
    <t>Reddito detassato</t>
  </si>
  <si>
    <t>B.III.4. Azioni proprie</t>
  </si>
  <si>
    <t>MUDIRF039</t>
  </si>
  <si>
    <t>Altre variazioni in diminuzione</t>
  </si>
  <si>
    <t>Valore nominale</t>
  </si>
  <si>
    <t>MUDIRF040</t>
  </si>
  <si>
    <t>E) Totale delle variazioni in diminuzione (sommare gli importi da rigo RF26 a RF39)</t>
  </si>
  <si>
    <t>C. CIRCOLANTE</t>
  </si>
  <si>
    <t>MUDIRF041</t>
  </si>
  <si>
    <t>SOMMA ALGEBRICA (A o B) + C + D – E</t>
  </si>
  <si>
    <t>C.I. RIMANENZE</t>
  </si>
  <si>
    <t>MUDIRF042</t>
  </si>
  <si>
    <t>Redditi da partecipazione</t>
  </si>
  <si>
    <t>C.I.1. Materie Prime</t>
  </si>
  <si>
    <t>MUDIRF043</t>
  </si>
  <si>
    <t>Perdite da partecipazione</t>
  </si>
  <si>
    <t>C.I.2. Prodotti in corso di lavorazione</t>
  </si>
  <si>
    <t>MUDIRF044</t>
  </si>
  <si>
    <t>Reddito d’impresa lordo (o perdita)</t>
  </si>
  <si>
    <t>C.I.3. Lavori in corso</t>
  </si>
  <si>
    <t>MUDIRF045</t>
  </si>
  <si>
    <t>Erogazioni liberali</t>
  </si>
  <si>
    <t>C.I.4. Prodotti finiti e merci</t>
  </si>
  <si>
    <t>MUDIRF046</t>
  </si>
  <si>
    <t>Proventi esenti</t>
  </si>
  <si>
    <t>C.I.5. Acconti</t>
  </si>
  <si>
    <t>MUDIRF047</t>
  </si>
  <si>
    <t>Reddito d’impresa (o perdita)</t>
  </si>
  <si>
    <t>C.II. CREDITI</t>
  </si>
  <si>
    <t>MUDIRF048</t>
  </si>
  <si>
    <t>Quote imputate ai collaboratori dell’impresa familiare o al coniuge di azienda coniugale non gestita in forma societaria</t>
  </si>
  <si>
    <t>di cui: esigibili oltre l'esercizio successivo</t>
  </si>
  <si>
    <t>MUDIRF049</t>
  </si>
  <si>
    <t>Reddito d’impresa (o perdita) di spettanza dell’imprenditore</t>
  </si>
  <si>
    <t>C.II.1. Clienti</t>
  </si>
  <si>
    <t>MUDIRF050</t>
  </si>
  <si>
    <t>Perdite d’impresa portate in diminuzione del reddito</t>
  </si>
  <si>
    <t>MUDIRF051</t>
  </si>
  <si>
    <t>Reddito d’impresa di spettanza dell’imprenditore al netto delle perdite d’impresa (sommare tale importo agli altri redditi e riportare nel quadro RN)</t>
  </si>
  <si>
    <t>C.II.2. Controllate</t>
  </si>
  <si>
    <t>MUDIRF052</t>
  </si>
  <si>
    <t>Dati da riportare nel quadro RN</t>
  </si>
  <si>
    <t>MUDIRF053</t>
  </si>
  <si>
    <t>Immobilizzazioni immateriali</t>
  </si>
  <si>
    <t>C.II.3. Collegate</t>
  </si>
  <si>
    <t>MUDIRF054</t>
  </si>
  <si>
    <t>Immobilizzazioni materiali</t>
  </si>
  <si>
    <t>MUDIRF055</t>
  </si>
  <si>
    <t>Immobilizzazioni finanziarie</t>
  </si>
  <si>
    <t>C.II.4. Controllanti</t>
  </si>
  <si>
    <t>MUDIRF056</t>
  </si>
  <si>
    <t>Rimanenze di materie prime, sussidarie e di consumo, in corso di lavorazione, prodotti finiti</t>
  </si>
  <si>
    <t>MUDIRF057</t>
  </si>
  <si>
    <t>Crediti verso clienti compresi nell'attivo circolante</t>
  </si>
  <si>
    <t>C.II.4.BIS Crediti Tributari</t>
  </si>
  <si>
    <t>MUDIRF058</t>
  </si>
  <si>
    <t>Altri crediti compresi nell'attivo circolante</t>
  </si>
  <si>
    <t>MUDIRF059</t>
  </si>
  <si>
    <t>Attività finanziarie che non costituiscono immobilizzazioni</t>
  </si>
  <si>
    <t>C.II.4.TER  Crediti per Imposte anticipate</t>
  </si>
  <si>
    <t>MUDIRF060</t>
  </si>
  <si>
    <t>Disponibilità liquide</t>
  </si>
  <si>
    <t>MUDIRF061</t>
  </si>
  <si>
    <t>Ratei e risconti attivi</t>
  </si>
  <si>
    <t>C.II.5. Altri</t>
  </si>
  <si>
    <t>MUDIRF062</t>
  </si>
  <si>
    <t>Totale attivo</t>
  </si>
  <si>
    <t>MUDIRF063</t>
  </si>
  <si>
    <t>Patrimonio netto</t>
  </si>
  <si>
    <t>C.III. ATTIVITA' FINANZIARIE</t>
  </si>
  <si>
    <t>MUDIRF064</t>
  </si>
  <si>
    <t>Fondi per rischi e oneri</t>
  </si>
  <si>
    <t>C.III.1. In imprese Controllate</t>
  </si>
  <si>
    <t>MUDIRF065</t>
  </si>
  <si>
    <t>Trattamento di fine rapporto di lavoro subordinato</t>
  </si>
  <si>
    <t>C.III.2. In imprese Collegate</t>
  </si>
  <si>
    <t>MUDIRF066</t>
  </si>
  <si>
    <t>Debiti verso banche e altri finanziatori esigibili entro l'esercizio successivo</t>
  </si>
  <si>
    <t>C.III.3. In imprese Controllanti</t>
  </si>
  <si>
    <t>MUDIRF067</t>
  </si>
  <si>
    <t>Debiti verso banche e altri finanziatori esigibili oltre l'esercizio successivo</t>
  </si>
  <si>
    <t>C.III.4. Altre partecipazioni</t>
  </si>
  <si>
    <t>MUDIRF068</t>
  </si>
  <si>
    <t>Debiti verso fornitori</t>
  </si>
  <si>
    <t>C.III.5. Azioni proprie</t>
  </si>
  <si>
    <t>MUDIRF069</t>
  </si>
  <si>
    <t>Altri debiti</t>
  </si>
  <si>
    <t>MUDIRF070</t>
  </si>
  <si>
    <t>Ratei e risconti passivi</t>
  </si>
  <si>
    <t>C.III.6. Altri titoli</t>
  </si>
  <si>
    <t>MUDIRF071</t>
  </si>
  <si>
    <t>Totale passivo</t>
  </si>
  <si>
    <t>C.IV. DISPONIBILITA'  LIQUIDE</t>
  </si>
  <si>
    <t>MUDIRF072</t>
  </si>
  <si>
    <t>Ricavi delle vendite</t>
  </si>
  <si>
    <t>C.IV.1. Depositi bancari</t>
  </si>
  <si>
    <t>Altri oneri di produzione e vendita</t>
  </si>
  <si>
    <t>C.IV.2. Assegni</t>
  </si>
  <si>
    <t>MUDIRF074</t>
  </si>
  <si>
    <t>Ammontare complessivo delle svalutazioni dirette e degli accantonamenti risultanti al termine dell’esercizio precedente</t>
  </si>
  <si>
    <t>C.IV.3. Danaro in cassa</t>
  </si>
  <si>
    <t>MUDIRF075</t>
  </si>
  <si>
    <t>Perdite dell’esercizio</t>
  </si>
  <si>
    <t>D. RATEI E RISCONTI</t>
  </si>
  <si>
    <t>MUDIRF076</t>
  </si>
  <si>
    <t>Differenza</t>
  </si>
  <si>
    <t>di cui: disaggio su prestiti</t>
  </si>
  <si>
    <t>MUDIRF077</t>
  </si>
  <si>
    <t>Svalutazioni e accantonamenti dell’esercizio</t>
  </si>
  <si>
    <t>TOTALE ATTIVO</t>
  </si>
  <si>
    <t>MUDIRF078</t>
  </si>
  <si>
    <t>Ammontare complessivo delle svalutazioni dirette e degli accantonamenti risultanti a fine esercizio</t>
  </si>
  <si>
    <t>Stato patrimoniale: Passivo</t>
  </si>
  <si>
    <t>differenza non riconciliata</t>
  </si>
  <si>
    <t>MUDIRF079</t>
  </si>
  <si>
    <t>Valore dei crediti risultanti in bilancio</t>
  </si>
  <si>
    <t>A. PATRIMONIO NETTO (+-)</t>
  </si>
  <si>
    <t>A.I. Capitale sociale</t>
  </si>
  <si>
    <t>PROCEDURA DI REGISTRAZIONE SU LEANUS</t>
  </si>
  <si>
    <t>di cui: Versamenti soci in c/capitale</t>
  </si>
  <si>
    <t>ACCEDERE A WWW.LEANUSONLINE.COM</t>
  </si>
  <si>
    <t>(RICHIEDERE LE CREDENZIALI A CENTROSERVIZI@LEANUS.IT)</t>
  </si>
  <si>
    <t>di cui: Versamenti in c/futuro aumento di capitale</t>
  </si>
  <si>
    <t>MENU "ELABORA ANALISI"</t>
  </si>
  <si>
    <t>di cui: Versamenti in c/capitale</t>
  </si>
  <si>
    <t>NUOVA ANALISI</t>
  </si>
  <si>
    <t>di cui: Versamenti a copertura perdite</t>
  </si>
  <si>
    <t>IMPORTA IL TUO XLS XBRL…</t>
  </si>
  <si>
    <t>A.II. Riserva sovrapprezzo</t>
  </si>
  <si>
    <t>CARICARE IL FILE COSI' COM'è</t>
  </si>
  <si>
    <t>A.III. Riserva rivalutazione</t>
  </si>
  <si>
    <t>COSTO 25 EURO</t>
  </si>
  <si>
    <t>A.IV. Riserva legale</t>
  </si>
  <si>
    <t>A.V. Riserva azioni proprie</t>
  </si>
  <si>
    <t>A.VI. Riserva statutaria</t>
  </si>
  <si>
    <t>A.VII. Altre riserve</t>
  </si>
  <si>
    <t>A.VIII. Utili / Perdite a nuovo (+-)</t>
  </si>
  <si>
    <t>A.IX. Utili / Perdite d'esercizio (+-)</t>
  </si>
  <si>
    <t>capitale di competenza di terzi</t>
  </si>
  <si>
    <t>A.IX.TER Copertura parziale perdita di esercizio</t>
  </si>
  <si>
    <t>B. FONDO RISCHI</t>
  </si>
  <si>
    <t>B.1. Per quiescenza e obblighi simili</t>
  </si>
  <si>
    <t>B.2. Per Imposte</t>
  </si>
  <si>
    <t>di cui:  per imposte differite</t>
  </si>
  <si>
    <t>B.3. Altri</t>
  </si>
  <si>
    <t>C. TFR</t>
  </si>
  <si>
    <t>D. DEBITI</t>
  </si>
  <si>
    <t>D.1. Debiti per obbligazioni</t>
  </si>
  <si>
    <t>D.2. Debiti per obbligazioni convertibili</t>
  </si>
  <si>
    <t>D.3. Debiti vs Soci per finanziamento</t>
  </si>
  <si>
    <t>D.4. Debiti verso Banche</t>
  </si>
  <si>
    <t>D.5. Debiti verso altri finanziatori</t>
  </si>
  <si>
    <t>D.6. Acconti / Anticipi</t>
  </si>
  <si>
    <t>D.7. Debiti verso Fornitori</t>
  </si>
  <si>
    <t>D.8. Debiti da titoli di credito</t>
  </si>
  <si>
    <t>D.9. Debiti verso controllate</t>
  </si>
  <si>
    <t>D.10. Debiti verso collegate</t>
  </si>
  <si>
    <t>D.11. Debiti verso controllanti</t>
  </si>
  <si>
    <t>D.12. Debiti tributari</t>
  </si>
  <si>
    <t>D.13. Debiti verso istituti previdenziali</t>
  </si>
  <si>
    <t>D.14. Altri debiti</t>
  </si>
  <si>
    <t>E. RATEI E RISCONTI</t>
  </si>
  <si>
    <t>di cui: aggio su prestiti</t>
  </si>
  <si>
    <t>TOTALE  PASSIVO</t>
  </si>
  <si>
    <t>CONTI D'ORDINE</t>
  </si>
  <si>
    <t>Conto Economico</t>
  </si>
  <si>
    <t>diff non riconciliata</t>
  </si>
  <si>
    <t>A. VALORE DELLA  PRODUZIONE (+-)</t>
  </si>
  <si>
    <t>A.1. Ricavi delle vendite e delle prestazioni</t>
  </si>
  <si>
    <t>A.2. + A.3. Totale variazioni (+/-)</t>
  </si>
  <si>
    <t>A.2. Variazione rimanenze prodotti (+-)</t>
  </si>
  <si>
    <t>A.3. Variazione dei lavori in corso (+-)</t>
  </si>
  <si>
    <t>A.4. Incrementi delle immobilizzazioni</t>
  </si>
  <si>
    <t>A.5. Altri ricavi</t>
  </si>
  <si>
    <t>contributi in conto esercizio</t>
  </si>
  <si>
    <t>B. COSTI DELLA PRODUZIONE (+-)</t>
  </si>
  <si>
    <t>B.6. Acquisti</t>
  </si>
  <si>
    <t>B.7. Servizi</t>
  </si>
  <si>
    <t>B.8. Godimento beni di terzi</t>
  </si>
  <si>
    <t>B.9. Personale</t>
  </si>
  <si>
    <t>B.9.a. Salari e stipendi</t>
  </si>
  <si>
    <t>B.9.b. Oneri sociali</t>
  </si>
  <si>
    <t>B.9.c.d.e. Costi generali del personale</t>
  </si>
  <si>
    <t>B.9.c. Trattamento di fine rapporto</t>
  </si>
  <si>
    <t>B.9.d. Quiescenza</t>
  </si>
  <si>
    <t>B.9.e. Altri costi</t>
  </si>
  <si>
    <t>B.10. Ammortamenti e svalutazioni</t>
  </si>
  <si>
    <t>B.10.a.b.c.  Ammortamenti e sval.ni Immobilizzazioni</t>
  </si>
  <si>
    <t>B.10.a. Ammortamento beni immateriali</t>
  </si>
  <si>
    <t>B.10.b. Ammortamento beni materiali</t>
  </si>
  <si>
    <t>B.10.c. Svalutazione delle immobilizzazioni</t>
  </si>
  <si>
    <t>B.10.d. Svalutazione dei crediti</t>
  </si>
  <si>
    <t>B.11. Variazione delle materie prime (+-)</t>
  </si>
  <si>
    <t>B.12. Accantonamenti per rischi</t>
  </si>
  <si>
    <t>B.13. Altri accantonamenti</t>
  </si>
  <si>
    <t>B.14. Oneri diversi di gestione</t>
  </si>
  <si>
    <t>C. PROVENTI E ONERI FINANZIARI</t>
  </si>
  <si>
    <t>C.15. Proventi da partecipazioni</t>
  </si>
  <si>
    <t>di cui: verso controllanti, collegate, controllate</t>
  </si>
  <si>
    <t>C.16. Altri proventi</t>
  </si>
  <si>
    <t>C.16.a. Da crediti immobilizzati</t>
  </si>
  <si>
    <t>C.16.b.c. Prov. fin da titoli imm./circ</t>
  </si>
  <si>
    <t>C.16.b. Da titoli immobilizzati</t>
  </si>
  <si>
    <t>C.16.c. Da titoli circolante</t>
  </si>
  <si>
    <t>C.16.d. Diversi da precedenti</t>
  </si>
  <si>
    <t>C.17. Oneri finanziari</t>
  </si>
  <si>
    <t>C.17.bis Utili e perdite su cambi (+/-)</t>
  </si>
  <si>
    <t>D. RETTIFICHE DELLE ATTIVITA'  FINANZIARIE (+-)</t>
  </si>
  <si>
    <t>D.18. Rivalutazioni</t>
  </si>
  <si>
    <t>D.18.a. di partecipazioni</t>
  </si>
  <si>
    <t>D.18.b. di altre immobilizzazioni finanziarie</t>
  </si>
  <si>
    <t>D.18.c. di titoli</t>
  </si>
  <si>
    <t>D.19. Svalutazioni</t>
  </si>
  <si>
    <t>D.19.a. di partecipazioni</t>
  </si>
  <si>
    <t>D.19.b. di altre immobilizzazioni finanziarie</t>
  </si>
  <si>
    <t>D.19.c. di titoli</t>
  </si>
  <si>
    <t>E. PROVENTI E ONERI STRAORDINARI (+-)</t>
  </si>
  <si>
    <t>E.20. Proventi straordinari</t>
  </si>
  <si>
    <t>di cui: plusvalenze</t>
  </si>
  <si>
    <t>E.21. Oneri straordinari</t>
  </si>
  <si>
    <t>di cui: minusvalenze</t>
  </si>
  <si>
    <t>di cui: imposte di esercizi precedenti</t>
  </si>
  <si>
    <t>RISULTATO ANTE IMPOSTE</t>
  </si>
  <si>
    <t>22. Imposte dell'esercizio</t>
  </si>
  <si>
    <t>Imposte correnti (+/-)</t>
  </si>
  <si>
    <t>Imposte differite (+/-)</t>
  </si>
  <si>
    <t>Imposte anticipate (+/-)</t>
  </si>
  <si>
    <t>Prov. (oneri) da adesione al regime di trasparenza fiscale</t>
  </si>
  <si>
    <t>23. Utile / Perdita dell'esercizio</t>
  </si>
  <si>
    <t>DELTA RICLASSIFICARE COME DEBITO O CASSA</t>
  </si>
  <si>
    <t>Utile di stato patrimoniale</t>
  </si>
  <si>
    <t>Utile ricalcolato</t>
  </si>
  <si>
    <t>CHECK</t>
  </si>
  <si>
    <t>ATTIVO</t>
  </si>
  <si>
    <t>PASSIVO</t>
  </si>
  <si>
    <t>Differenza da riconciliare</t>
  </si>
  <si>
    <t>Da aggiiungere all'attivo (cassa)</t>
  </si>
  <si>
    <t>Da aggiungere al passivo (Altri debiti)</t>
  </si>
  <si>
    <t>MUDIRF073-01</t>
  </si>
  <si>
    <t>MUDIRF073-02</t>
  </si>
  <si>
    <t>Altri oneri di produzione e vendita (per lav. Dip)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</si>
</sst>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charset val="129"/>
      <scheme val="minor"/>
    </font>
    <font>
      <sz val="12"/>
      <color rgb="FF9C6500"/>
      <name val="Calibri"/>
      <family val="2"/>
      <charset val="129"/>
      <scheme val="minor"/>
    </font>
    <font>
      <sz val="12"/>
      <color rgb="FF3F3F76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u/>
      <sz val="18"/>
      <color theme="1"/>
      <name val="Calibri"/>
      <family val="2"/>
      <scheme val="minor"/>
    </font>
    <font>
      <sz val="22"/>
      <color rgb="FF3F3F76"/>
      <name val="Calibri"/>
      <scheme val="minor"/>
    </font>
    <font>
      <b/>
      <sz val="11"/>
      <color theme="1"/>
      <name val="Calibri"/>
      <family val="2"/>
      <scheme val="minor"/>
    </font>
    <font>
      <sz val="9"/>
      <name val="MyriadPro"/>
    </font>
    <font>
      <b/>
      <sz val="9"/>
      <name val="MyriadPro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22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49" fontId="5" fillId="0" borderId="0" xfId="0" applyNumberFormat="1" applyFont="1" applyAlignment="1" applyProtection="1">
      <alignment vertical="top"/>
    </xf>
    <xf numFmtId="0" fontId="6" fillId="0" borderId="0" xfId="0" applyFont="1"/>
    <xf numFmtId="0" fontId="0" fillId="0" borderId="0" xfId="0" applyAlignment="1">
      <alignment wrapText="1"/>
    </xf>
    <xf numFmtId="0" fontId="7" fillId="4" borderId="1" xfId="4" applyFont="1"/>
    <xf numFmtId="49" fontId="5" fillId="5" borderId="0" xfId="0" applyNumberFormat="1" applyFont="1" applyFill="1" applyAlignment="1" applyProtection="1">
      <alignment vertical="top"/>
    </xf>
    <xf numFmtId="0" fontId="0" fillId="0" borderId="0" xfId="0" applyProtection="1">
      <protection locked="0"/>
    </xf>
    <xf numFmtId="0" fontId="3" fillId="4" borderId="1" xfId="4" applyProtection="1">
      <protection locked="0"/>
    </xf>
    <xf numFmtId="49" fontId="3" fillId="4" borderId="1" xfId="4" applyNumberFormat="1" applyAlignment="1" applyProtection="1">
      <alignment vertical="center" wrapText="1"/>
      <protection locked="0"/>
    </xf>
    <xf numFmtId="1" fontId="3" fillId="4" borderId="1" xfId="4" applyNumberFormat="1" applyAlignment="1" applyProtection="1">
      <alignment horizontal="left" vertical="top"/>
      <protection locked="0"/>
    </xf>
    <xf numFmtId="14" fontId="3" fillId="4" borderId="1" xfId="4" applyNumberFormat="1" applyProtection="1">
      <protection locked="0"/>
    </xf>
    <xf numFmtId="0" fontId="8" fillId="0" borderId="0" xfId="0" applyFont="1"/>
    <xf numFmtId="164" fontId="3" fillId="4" borderId="1" xfId="1" applyNumberFormat="1" applyFont="1" applyFill="1" applyBorder="1" applyProtection="1">
      <protection locked="0"/>
    </xf>
    <xf numFmtId="49" fontId="5" fillId="6" borderId="0" xfId="0" applyNumberFormat="1" applyFont="1" applyFill="1" applyAlignment="1" applyProtection="1">
      <alignment vertical="top"/>
    </xf>
    <xf numFmtId="0" fontId="0" fillId="7" borderId="0" xfId="0" applyFill="1"/>
    <xf numFmtId="49" fontId="0" fillId="0" borderId="0" xfId="0" applyNumberFormat="1"/>
    <xf numFmtId="49" fontId="0" fillId="0" borderId="0" xfId="0" applyNumberFormat="1" applyAlignment="1" applyProtection="1">
      <alignment horizontal="left" vertical="top"/>
    </xf>
    <xf numFmtId="165" fontId="4" fillId="0" borderId="0" xfId="1" applyNumberFormat="1" applyFont="1" applyAlignment="1" applyProtection="1">
      <alignment horizontal="right" vertical="top"/>
    </xf>
    <xf numFmtId="37" fontId="0" fillId="0" borderId="0" xfId="0" applyNumberFormat="1" applyAlignment="1" applyProtection="1">
      <alignment horizontal="right" vertical="top"/>
    </xf>
    <xf numFmtId="0" fontId="0" fillId="0" borderId="0" xfId="0" applyBorder="1"/>
    <xf numFmtId="43" fontId="3" fillId="4" borderId="1" xfId="1" applyFont="1" applyFill="1" applyBorder="1" applyProtection="1">
      <protection locked="0"/>
    </xf>
    <xf numFmtId="0" fontId="0" fillId="8" borderId="0" xfId="0" applyFill="1"/>
    <xf numFmtId="3" fontId="1" fillId="2" borderId="0" xfId="2" applyNumberFormat="1"/>
    <xf numFmtId="0" fontId="2" fillId="3" borderId="0" xfId="3"/>
    <xf numFmtId="0" fontId="2" fillId="3" borderId="2" xfId="3" applyBorder="1"/>
    <xf numFmtId="0" fontId="0" fillId="0" borderId="3" xfId="0" applyBorder="1"/>
    <xf numFmtId="3" fontId="9" fillId="0" borderId="0" xfId="0" applyNumberFormat="1" applyFont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64" fontId="4" fillId="8" borderId="0" xfId="1" applyNumberFormat="1" applyFont="1" applyFill="1"/>
    <xf numFmtId="3" fontId="10" fillId="0" borderId="0" xfId="0" applyNumberFormat="1" applyFont="1"/>
    <xf numFmtId="3" fontId="1" fillId="9" borderId="0" xfId="0" applyNumberFormat="1" applyFont="1" applyFill="1"/>
    <xf numFmtId="165" fontId="0" fillId="0" borderId="0" xfId="0" applyNumberFormat="1"/>
  </cellXfs>
  <cellStyles count="19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od" xfId="2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2"/>
  <sheetViews>
    <sheetView tabSelected="1" topLeftCell="A143" workbookViewId="0">
      <selection activeCell="D174" sqref="D174:D175"/>
    </sheetView>
  </sheetViews>
  <sheetFormatPr baseColWidth="10" defaultColWidth="8.83203125" defaultRowHeight="14" x14ac:dyDescent="0"/>
  <cols>
    <col min="1" max="1" width="2.83203125" customWidth="1"/>
    <col min="2" max="3" width="37.5" customWidth="1"/>
    <col min="4" max="7" width="20.6640625" customWidth="1"/>
    <col min="8" max="8" width="32" bestFit="1" customWidth="1"/>
    <col min="9" max="9" width="88.1640625" style="3" customWidth="1"/>
    <col min="10" max="10" width="19.33203125" customWidth="1"/>
    <col min="11" max="11" width="15" bestFit="1" customWidth="1"/>
    <col min="12" max="12" width="15.33203125" customWidth="1"/>
  </cols>
  <sheetData>
    <row r="1" spans="2:9" ht="23">
      <c r="B1" s="1" t="s">
        <v>0</v>
      </c>
      <c r="H1" s="2" t="s">
        <v>1</v>
      </c>
    </row>
    <row r="2" spans="2:9" ht="28">
      <c r="C2" s="4" t="s">
        <v>2</v>
      </c>
      <c r="I2" t="s">
        <v>3</v>
      </c>
    </row>
    <row r="3" spans="2:9">
      <c r="B3" s="5" t="s">
        <v>4</v>
      </c>
      <c r="C3" s="5"/>
      <c r="I3"/>
    </row>
    <row r="4" spans="2:9" ht="15">
      <c r="B4" t="s">
        <v>5</v>
      </c>
      <c r="C4" t="str">
        <f>CONCATENATE(I4," (valori stimati)")</f>
        <v>MARIANI MARCELLO (valori stimati)</v>
      </c>
      <c r="F4" s="6"/>
      <c r="H4" t="s">
        <v>5</v>
      </c>
      <c r="I4" s="7" t="s">
        <v>6</v>
      </c>
    </row>
    <row r="5" spans="2:9" ht="15">
      <c r="B5" t="s">
        <v>7</v>
      </c>
      <c r="C5" s="7" t="str">
        <f t="shared" ref="C5:C18" si="0">I5</f>
        <v>VIA CARDUCCI 68</v>
      </c>
      <c r="H5" t="s">
        <v>7</v>
      </c>
      <c r="I5" s="7" t="s">
        <v>8</v>
      </c>
    </row>
    <row r="6" spans="2:9" ht="15">
      <c r="B6" t="s">
        <v>9</v>
      </c>
      <c r="C6" s="7" t="str">
        <f t="shared" si="0"/>
        <v>06024</v>
      </c>
      <c r="H6" t="s">
        <v>9</v>
      </c>
      <c r="I6" s="8" t="s">
        <v>10</v>
      </c>
    </row>
    <row r="7" spans="2:9" ht="15">
      <c r="B7" t="s">
        <v>11</v>
      </c>
      <c r="C7" s="7" t="str">
        <f t="shared" si="0"/>
        <v>GUBBIO (PG)</v>
      </c>
      <c r="H7" t="s">
        <v>11</v>
      </c>
      <c r="I7" s="7" t="s">
        <v>12</v>
      </c>
    </row>
    <row r="8" spans="2:9" ht="15">
      <c r="B8" t="s">
        <v>13</v>
      </c>
      <c r="C8" s="7">
        <f t="shared" si="0"/>
        <v>0</v>
      </c>
      <c r="H8" t="s">
        <v>13</v>
      </c>
      <c r="I8" s="7"/>
    </row>
    <row r="9" spans="2:9" ht="15">
      <c r="B9" t="s">
        <v>14</v>
      </c>
      <c r="C9" s="7" t="str">
        <f t="shared" si="0"/>
        <v>MRNMCL44L19E256V</v>
      </c>
      <c r="H9" t="s">
        <v>14</v>
      </c>
      <c r="I9" s="7" t="s">
        <v>15</v>
      </c>
    </row>
    <row r="10" spans="2:9" ht="15">
      <c r="B10" t="s">
        <v>16</v>
      </c>
      <c r="C10" s="7">
        <f t="shared" si="0"/>
        <v>0</v>
      </c>
      <c r="H10" t="s">
        <v>16</v>
      </c>
      <c r="I10" s="7"/>
    </row>
    <row r="11" spans="2:9" ht="15">
      <c r="B11" t="s">
        <v>17</v>
      </c>
      <c r="C11" s="7">
        <f t="shared" si="0"/>
        <v>0</v>
      </c>
      <c r="H11" t="s">
        <v>17</v>
      </c>
      <c r="I11" s="9"/>
    </row>
    <row r="12" spans="2:9" ht="15">
      <c r="B12" t="s">
        <v>18</v>
      </c>
      <c r="C12" s="7">
        <f t="shared" si="0"/>
        <v>0</v>
      </c>
      <c r="H12" t="s">
        <v>18</v>
      </c>
      <c r="I12" s="7"/>
    </row>
    <row r="13" spans="2:9" ht="15">
      <c r="B13" t="s">
        <v>19</v>
      </c>
      <c r="C13" s="7">
        <f t="shared" si="0"/>
        <v>0</v>
      </c>
      <c r="H13" t="s">
        <v>19</v>
      </c>
      <c r="I13" s="7"/>
    </row>
    <row r="14" spans="2:9" ht="15">
      <c r="B14" t="s">
        <v>20</v>
      </c>
      <c r="C14" s="7">
        <f t="shared" si="0"/>
        <v>0</v>
      </c>
      <c r="H14" t="s">
        <v>20</v>
      </c>
      <c r="I14" s="7"/>
    </row>
    <row r="15" spans="2:9" ht="15">
      <c r="B15" t="s">
        <v>21</v>
      </c>
      <c r="C15" s="7">
        <f t="shared" si="0"/>
        <v>0</v>
      </c>
      <c r="H15" t="s">
        <v>21</v>
      </c>
      <c r="I15" s="10"/>
    </row>
    <row r="16" spans="2:9" ht="15">
      <c r="B16" t="s">
        <v>22</v>
      </c>
      <c r="C16" s="7">
        <f t="shared" si="0"/>
        <v>0</v>
      </c>
      <c r="H16" t="s">
        <v>22</v>
      </c>
      <c r="I16" s="7"/>
    </row>
    <row r="17" spans="2:11" ht="15">
      <c r="B17" t="s">
        <v>23</v>
      </c>
      <c r="C17" s="7">
        <f t="shared" si="0"/>
        <v>0</v>
      </c>
      <c r="H17" t="s">
        <v>23</v>
      </c>
      <c r="I17" s="7"/>
    </row>
    <row r="18" spans="2:11" ht="15">
      <c r="B18" t="s">
        <v>24</v>
      </c>
      <c r="C18" s="7">
        <f t="shared" si="0"/>
        <v>0</v>
      </c>
      <c r="H18" t="s">
        <v>24</v>
      </c>
      <c r="I18" s="9"/>
    </row>
    <row r="19" spans="2:11">
      <c r="J19" s="11"/>
    </row>
    <row r="20" spans="2:11">
      <c r="B20" s="5" t="s">
        <v>25</v>
      </c>
      <c r="C20" s="5"/>
      <c r="D20" s="5"/>
      <c r="E20" s="5"/>
      <c r="H20" t="s">
        <v>26</v>
      </c>
      <c r="I20"/>
      <c r="J20" s="11" t="s">
        <v>27</v>
      </c>
      <c r="K20" t="s">
        <v>28</v>
      </c>
    </row>
    <row r="21" spans="2:11" ht="15">
      <c r="B21" s="1" t="s">
        <v>29</v>
      </c>
      <c r="H21" t="s">
        <v>30</v>
      </c>
      <c r="I21" s="3" t="s">
        <v>31</v>
      </c>
      <c r="K21" s="12">
        <v>1087253</v>
      </c>
    </row>
    <row r="22" spans="2:11" ht="15">
      <c r="B22" t="s">
        <v>32</v>
      </c>
      <c r="H22" t="s">
        <v>33</v>
      </c>
      <c r="I22" s="3" t="s">
        <v>34</v>
      </c>
      <c r="K22" s="12">
        <v>797178</v>
      </c>
    </row>
    <row r="23" spans="2:11">
      <c r="B23" s="13" t="s">
        <v>35</v>
      </c>
      <c r="C23" s="13"/>
      <c r="D23" s="13"/>
      <c r="E23" s="13"/>
      <c r="F23" s="14"/>
      <c r="J23" s="11"/>
    </row>
    <row r="24" spans="2:11">
      <c r="B24" s="1" t="s">
        <v>29</v>
      </c>
      <c r="F24" s="14"/>
    </row>
    <row r="25" spans="2:11">
      <c r="B25" t="s">
        <v>36</v>
      </c>
      <c r="C25" t="s">
        <v>37</v>
      </c>
      <c r="D25" s="15" t="s">
        <v>38</v>
      </c>
      <c r="E25" s="15" t="s">
        <v>39</v>
      </c>
      <c r="F25" s="14"/>
    </row>
    <row r="26" spans="2:11">
      <c r="B26" s="16">
        <v>10</v>
      </c>
      <c r="C26" t="s">
        <v>40</v>
      </c>
      <c r="D26" s="17"/>
      <c r="E26" s="18"/>
      <c r="F26" s="14"/>
      <c r="H26" s="19" t="s">
        <v>41</v>
      </c>
      <c r="I26" s="19" t="s">
        <v>42</v>
      </c>
    </row>
    <row r="27" spans="2:11" ht="15">
      <c r="B27" s="16">
        <v>12</v>
      </c>
      <c r="C27" t="s">
        <v>43</v>
      </c>
      <c r="D27" s="17"/>
      <c r="E27" s="18"/>
      <c r="F27" s="14"/>
      <c r="H27" t="s">
        <v>44</v>
      </c>
      <c r="I27" t="s">
        <v>45</v>
      </c>
      <c r="J27" s="20">
        <v>98118</v>
      </c>
    </row>
    <row r="28" spans="2:11" ht="15">
      <c r="B28" s="16">
        <v>20</v>
      </c>
      <c r="C28" t="s">
        <v>46</v>
      </c>
      <c r="D28" s="17"/>
      <c r="E28" s="18"/>
      <c r="F28" s="14"/>
      <c r="H28" t="s">
        <v>47</v>
      </c>
      <c r="I28" t="s">
        <v>48</v>
      </c>
      <c r="J28" s="20"/>
    </row>
    <row r="29" spans="2:11" ht="15">
      <c r="B29" s="16">
        <v>30</v>
      </c>
      <c r="C29" s="21" t="s">
        <v>49</v>
      </c>
      <c r="D29" s="17">
        <f ca="1">((RANDBETWEEN(1,100)/10000)+1)*J78</f>
        <v>0</v>
      </c>
      <c r="E29" s="22">
        <f ca="1">D29*$E$165/$D$165</f>
        <v>0</v>
      </c>
      <c r="F29" s="14"/>
      <c r="H29" t="s">
        <v>50</v>
      </c>
      <c r="I29" t="s">
        <v>51</v>
      </c>
      <c r="J29" s="20"/>
    </row>
    <row r="30" spans="2:11" ht="15">
      <c r="B30" s="16">
        <v>31</v>
      </c>
      <c r="C30" t="s">
        <v>52</v>
      </c>
      <c r="D30" s="17"/>
      <c r="E30" s="18"/>
      <c r="F30" s="14"/>
      <c r="H30" t="s">
        <v>53</v>
      </c>
      <c r="I30" t="s">
        <v>54</v>
      </c>
      <c r="J30" s="20"/>
    </row>
    <row r="31" spans="2:11" ht="15">
      <c r="B31" s="16">
        <v>32</v>
      </c>
      <c r="C31" t="s">
        <v>55</v>
      </c>
      <c r="D31" s="17"/>
      <c r="E31" s="18"/>
      <c r="F31" s="14"/>
      <c r="H31" t="s">
        <v>56</v>
      </c>
      <c r="I31" t="s">
        <v>57</v>
      </c>
      <c r="J31" s="20"/>
    </row>
    <row r="32" spans="2:11" ht="15">
      <c r="B32" s="16">
        <v>33</v>
      </c>
      <c r="C32" t="s">
        <v>58</v>
      </c>
      <c r="D32" s="17"/>
      <c r="E32" s="18"/>
      <c r="F32" s="14"/>
      <c r="H32" t="s">
        <v>59</v>
      </c>
      <c r="I32" t="s">
        <v>60</v>
      </c>
      <c r="J32" s="20"/>
    </row>
    <row r="33" spans="2:10" ht="15">
      <c r="B33" s="16">
        <v>34</v>
      </c>
      <c r="C33" t="s">
        <v>61</v>
      </c>
      <c r="D33" s="17"/>
      <c r="E33" s="18"/>
      <c r="F33" s="14"/>
      <c r="H33" t="s">
        <v>62</v>
      </c>
      <c r="I33" t="s">
        <v>63</v>
      </c>
      <c r="J33" s="20"/>
    </row>
    <row r="34" spans="2:10" ht="15">
      <c r="B34" s="16">
        <v>35</v>
      </c>
      <c r="C34" t="s">
        <v>64</v>
      </c>
      <c r="D34" s="17"/>
      <c r="E34" s="18"/>
      <c r="F34" s="14"/>
      <c r="H34" t="s">
        <v>65</v>
      </c>
      <c r="I34" t="s">
        <v>66</v>
      </c>
      <c r="J34" s="20"/>
    </row>
    <row r="35" spans="2:10" ht="15">
      <c r="B35" s="16">
        <v>21500</v>
      </c>
      <c r="C35" t="s">
        <v>67</v>
      </c>
      <c r="D35" s="17"/>
      <c r="E35" s="18"/>
      <c r="F35" s="14"/>
      <c r="H35" t="s">
        <v>68</v>
      </c>
      <c r="I35" t="s">
        <v>69</v>
      </c>
      <c r="J35" s="20"/>
    </row>
    <row r="36" spans="2:10" ht="15">
      <c r="B36" s="16">
        <v>36</v>
      </c>
      <c r="C36" t="s">
        <v>70</v>
      </c>
      <c r="D36" s="17"/>
      <c r="E36" s="18"/>
      <c r="F36" s="14"/>
      <c r="H36" t="s">
        <v>71</v>
      </c>
      <c r="I36" t="s">
        <v>72</v>
      </c>
      <c r="J36" s="20">
        <v>13</v>
      </c>
    </row>
    <row r="37" spans="2:10" ht="15">
      <c r="B37" s="16">
        <v>37</v>
      </c>
      <c r="C37" t="s">
        <v>73</v>
      </c>
      <c r="D37" s="17"/>
      <c r="E37" s="18"/>
      <c r="F37" s="14"/>
      <c r="H37" t="s">
        <v>74</v>
      </c>
      <c r="I37" t="s">
        <v>75</v>
      </c>
      <c r="J37" s="20">
        <v>20898</v>
      </c>
    </row>
    <row r="38" spans="2:10" ht="15">
      <c r="B38" s="16">
        <v>21</v>
      </c>
      <c r="C38" t="s">
        <v>76</v>
      </c>
      <c r="D38" s="17"/>
      <c r="E38" s="18"/>
      <c r="F38" s="14"/>
      <c r="H38" t="s">
        <v>77</v>
      </c>
      <c r="I38" t="s">
        <v>78</v>
      </c>
      <c r="J38" s="20">
        <v>150</v>
      </c>
    </row>
    <row r="39" spans="2:10" ht="15">
      <c r="B39" s="16">
        <v>40</v>
      </c>
      <c r="C39" s="21" t="s">
        <v>79</v>
      </c>
      <c r="D39" s="17">
        <f ca="1">((RANDBETWEEN(1,100)/10000)+1)*J79</f>
        <v>471963.91660000006</v>
      </c>
      <c r="E39" s="22">
        <f ca="1">D39*$E$165/$D$165</f>
        <v>443745.93607595237</v>
      </c>
      <c r="F39" s="14"/>
      <c r="H39" t="s">
        <v>80</v>
      </c>
      <c r="I39" t="s">
        <v>81</v>
      </c>
      <c r="J39" s="20">
        <v>15174</v>
      </c>
    </row>
    <row r="40" spans="2:10" ht="15">
      <c r="B40" s="16">
        <v>12000</v>
      </c>
      <c r="C40" t="s">
        <v>82</v>
      </c>
      <c r="D40" s="17"/>
      <c r="E40" s="18"/>
      <c r="F40" s="14"/>
      <c r="H40" t="s">
        <v>83</v>
      </c>
      <c r="I40" t="s">
        <v>84</v>
      </c>
      <c r="J40" s="20">
        <v>107</v>
      </c>
    </row>
    <row r="41" spans="2:10" ht="15">
      <c r="B41" s="16">
        <v>45</v>
      </c>
      <c r="C41" t="s">
        <v>85</v>
      </c>
      <c r="D41" s="17"/>
      <c r="E41" s="18"/>
      <c r="F41" s="14"/>
      <c r="H41" t="s">
        <v>86</v>
      </c>
      <c r="I41" t="s">
        <v>87</v>
      </c>
      <c r="J41" s="20"/>
    </row>
    <row r="42" spans="2:10" ht="15">
      <c r="B42" s="16">
        <v>41</v>
      </c>
      <c r="C42" t="s">
        <v>88</v>
      </c>
      <c r="D42" s="17"/>
      <c r="E42" s="18"/>
      <c r="F42" s="14"/>
      <c r="H42" t="s">
        <v>89</v>
      </c>
      <c r="I42" t="s">
        <v>90</v>
      </c>
      <c r="J42" s="20">
        <v>4331</v>
      </c>
    </row>
    <row r="43" spans="2:10" ht="15">
      <c r="B43" s="16">
        <v>42</v>
      </c>
      <c r="C43" t="s">
        <v>91</v>
      </c>
      <c r="D43" s="17"/>
      <c r="E43" s="18"/>
      <c r="F43" s="14"/>
      <c r="H43" t="s">
        <v>92</v>
      </c>
      <c r="I43" t="s">
        <v>93</v>
      </c>
      <c r="J43" s="20">
        <v>1528</v>
      </c>
    </row>
    <row r="44" spans="2:10" ht="15">
      <c r="B44" s="16">
        <v>43</v>
      </c>
      <c r="C44" t="s">
        <v>94</v>
      </c>
      <c r="D44" s="17"/>
      <c r="E44" s="18"/>
      <c r="F44" s="14"/>
      <c r="H44" t="s">
        <v>95</v>
      </c>
      <c r="I44" t="s">
        <v>96</v>
      </c>
      <c r="J44" s="20"/>
    </row>
    <row r="45" spans="2:10" ht="15">
      <c r="B45" s="16">
        <v>44</v>
      </c>
      <c r="C45" t="s">
        <v>97</v>
      </c>
      <c r="D45" s="17"/>
      <c r="E45" s="18"/>
      <c r="F45" s="14"/>
      <c r="H45" t="s">
        <v>98</v>
      </c>
      <c r="I45" t="s">
        <v>99</v>
      </c>
      <c r="J45" s="20"/>
    </row>
    <row r="46" spans="2:10" ht="15">
      <c r="B46" s="16">
        <v>265</v>
      </c>
      <c r="C46" t="s">
        <v>76</v>
      </c>
      <c r="D46" s="17"/>
      <c r="E46" s="18"/>
      <c r="F46" s="14"/>
      <c r="H46" t="s">
        <v>100</v>
      </c>
      <c r="I46" t="s">
        <v>101</v>
      </c>
      <c r="J46" s="20"/>
    </row>
    <row r="47" spans="2:10" ht="15">
      <c r="B47" s="16">
        <v>50</v>
      </c>
      <c r="C47" s="21" t="s">
        <v>102</v>
      </c>
      <c r="D47" s="17">
        <f ca="1">((RANDBETWEEN(1,100)/10000)+1)*J80</f>
        <v>107259.44669999999</v>
      </c>
      <c r="E47" s="22">
        <f ca="1">D47*$E$165/$D$165</f>
        <v>100846.5730214262</v>
      </c>
      <c r="F47" s="14"/>
      <c r="H47" t="s">
        <v>103</v>
      </c>
      <c r="I47" t="s">
        <v>104</v>
      </c>
      <c r="J47" s="20"/>
    </row>
    <row r="48" spans="2:10" ht="15">
      <c r="B48" s="16">
        <v>67</v>
      </c>
      <c r="C48" t="s">
        <v>105</v>
      </c>
      <c r="D48" s="17"/>
      <c r="E48" s="18"/>
      <c r="F48" s="14"/>
      <c r="H48" t="s">
        <v>106</v>
      </c>
      <c r="I48" t="s">
        <v>107</v>
      </c>
      <c r="J48" s="20"/>
    </row>
    <row r="49" spans="2:11" ht="15">
      <c r="B49" s="16">
        <v>61</v>
      </c>
      <c r="C49" t="s">
        <v>108</v>
      </c>
      <c r="D49" s="17"/>
      <c r="E49" s="18"/>
      <c r="F49" s="14"/>
      <c r="H49" t="s">
        <v>109</v>
      </c>
      <c r="I49" t="s">
        <v>110</v>
      </c>
      <c r="J49" s="20">
        <v>469</v>
      </c>
    </row>
    <row r="50" spans="2:11" ht="15">
      <c r="B50" s="16">
        <v>62</v>
      </c>
      <c r="C50" t="s">
        <v>111</v>
      </c>
      <c r="D50" s="17"/>
      <c r="E50" s="18"/>
      <c r="F50" s="14"/>
      <c r="H50" s="23" t="s">
        <v>112</v>
      </c>
      <c r="I50" s="23" t="s">
        <v>113</v>
      </c>
      <c r="J50" s="20">
        <v>42670</v>
      </c>
      <c r="K50" s="20" t="s">
        <v>114</v>
      </c>
    </row>
    <row r="51" spans="2:11" ht="15">
      <c r="B51" s="16">
        <v>63</v>
      </c>
      <c r="C51" t="s">
        <v>115</v>
      </c>
      <c r="D51" s="17"/>
      <c r="E51" s="18"/>
      <c r="F51" s="14"/>
      <c r="H51" t="s">
        <v>116</v>
      </c>
      <c r="I51" t="s">
        <v>117</v>
      </c>
      <c r="J51" s="20"/>
    </row>
    <row r="52" spans="2:11" ht="15">
      <c r="B52" s="16">
        <v>64</v>
      </c>
      <c r="C52" t="s">
        <v>118</v>
      </c>
      <c r="D52" s="17"/>
      <c r="E52" s="18"/>
      <c r="F52" s="14"/>
      <c r="H52" t="s">
        <v>119</v>
      </c>
      <c r="I52" t="s">
        <v>120</v>
      </c>
      <c r="J52" s="20"/>
    </row>
    <row r="53" spans="2:11" ht="15">
      <c r="B53" s="16">
        <v>65</v>
      </c>
      <c r="C53" t="s">
        <v>121</v>
      </c>
      <c r="D53" s="17"/>
      <c r="E53" s="18"/>
      <c r="F53" s="14"/>
      <c r="H53" t="s">
        <v>122</v>
      </c>
      <c r="I53" t="s">
        <v>123</v>
      </c>
      <c r="J53" s="20"/>
    </row>
    <row r="54" spans="2:11" ht="15">
      <c r="B54" s="16">
        <v>55</v>
      </c>
      <c r="C54" t="s">
        <v>124</v>
      </c>
      <c r="D54" s="17"/>
      <c r="E54" s="18"/>
      <c r="F54" s="14"/>
      <c r="H54" t="s">
        <v>125</v>
      </c>
      <c r="I54" t="s">
        <v>126</v>
      </c>
      <c r="J54" s="20"/>
    </row>
    <row r="55" spans="2:11" ht="15">
      <c r="B55" s="16">
        <v>66</v>
      </c>
      <c r="C55" t="s">
        <v>127</v>
      </c>
      <c r="D55" s="17"/>
      <c r="E55" s="18"/>
      <c r="F55" s="14"/>
      <c r="H55" t="s">
        <v>128</v>
      </c>
      <c r="I55" t="s">
        <v>129</v>
      </c>
      <c r="J55" s="20"/>
    </row>
    <row r="56" spans="2:11" ht="15">
      <c r="B56" s="16">
        <v>51</v>
      </c>
      <c r="C56" t="s">
        <v>124</v>
      </c>
      <c r="D56" s="17"/>
      <c r="E56" s="18"/>
      <c r="F56" s="14"/>
      <c r="H56" t="s">
        <v>130</v>
      </c>
      <c r="I56" t="s">
        <v>131</v>
      </c>
      <c r="J56" s="20"/>
    </row>
    <row r="57" spans="2:11" ht="15">
      <c r="B57" s="16">
        <v>68</v>
      </c>
      <c r="C57" t="s">
        <v>132</v>
      </c>
      <c r="D57" s="17"/>
      <c r="E57" s="18"/>
      <c r="F57" s="14"/>
      <c r="H57" t="s">
        <v>133</v>
      </c>
      <c r="I57" t="s">
        <v>134</v>
      </c>
      <c r="J57" s="20">
        <v>1146</v>
      </c>
    </row>
    <row r="58" spans="2:11" ht="15">
      <c r="B58" s="16">
        <v>52</v>
      </c>
      <c r="C58" t="s">
        <v>124</v>
      </c>
      <c r="D58" s="17"/>
      <c r="E58" s="18"/>
      <c r="F58" s="14"/>
      <c r="H58" t="s">
        <v>135</v>
      </c>
      <c r="I58" t="s">
        <v>136</v>
      </c>
      <c r="J58" s="20">
        <v>29662</v>
      </c>
    </row>
    <row r="59" spans="2:11" ht="15">
      <c r="B59" s="16">
        <v>69</v>
      </c>
      <c r="C59" t="s">
        <v>137</v>
      </c>
      <c r="D59" s="17"/>
      <c r="E59" s="18"/>
      <c r="F59" s="14"/>
      <c r="H59" t="s">
        <v>138</v>
      </c>
      <c r="I59" t="s">
        <v>139</v>
      </c>
      <c r="J59" s="20"/>
    </row>
    <row r="60" spans="2:11" ht="15">
      <c r="B60" s="16">
        <v>53</v>
      </c>
      <c r="C60" t="s">
        <v>124</v>
      </c>
      <c r="D60" s="17"/>
      <c r="E60" s="18"/>
      <c r="F60" s="14"/>
      <c r="H60" t="s">
        <v>140</v>
      </c>
      <c r="I60" t="s">
        <v>141</v>
      </c>
      <c r="J60" s="20"/>
    </row>
    <row r="61" spans="2:11" ht="15">
      <c r="B61" s="16">
        <v>71</v>
      </c>
      <c r="C61" t="s">
        <v>142</v>
      </c>
      <c r="D61" s="17"/>
      <c r="E61" s="18"/>
      <c r="F61" s="14"/>
      <c r="H61" t="s">
        <v>143</v>
      </c>
      <c r="I61" t="s">
        <v>104</v>
      </c>
      <c r="J61" s="20"/>
    </row>
    <row r="62" spans="2:11" ht="15">
      <c r="B62" s="16">
        <v>54</v>
      </c>
      <c r="C62" t="s">
        <v>124</v>
      </c>
      <c r="D62" s="17"/>
      <c r="E62" s="18"/>
      <c r="F62" s="14"/>
      <c r="H62" t="s">
        <v>144</v>
      </c>
      <c r="I62" t="s">
        <v>107</v>
      </c>
      <c r="J62" s="20"/>
    </row>
    <row r="63" spans="2:11" ht="15">
      <c r="B63" s="16">
        <v>72</v>
      </c>
      <c r="C63" t="s">
        <v>145</v>
      </c>
      <c r="D63" s="17"/>
      <c r="E63" s="18"/>
      <c r="F63" s="14"/>
      <c r="H63" t="s">
        <v>146</v>
      </c>
      <c r="I63" t="s">
        <v>147</v>
      </c>
      <c r="J63" s="20"/>
    </row>
    <row r="64" spans="2:11" ht="15">
      <c r="B64" s="16">
        <v>260</v>
      </c>
      <c r="C64" t="s">
        <v>148</v>
      </c>
      <c r="D64" s="17"/>
      <c r="E64" s="18"/>
      <c r="F64" s="14"/>
      <c r="H64" t="s">
        <v>149</v>
      </c>
      <c r="I64" t="s">
        <v>150</v>
      </c>
      <c r="J64" s="20">
        <v>3817</v>
      </c>
    </row>
    <row r="65" spans="2:11" ht="16" thickBot="1">
      <c r="B65" s="16">
        <v>74</v>
      </c>
      <c r="C65" t="s">
        <v>151</v>
      </c>
      <c r="D65" s="17"/>
      <c r="E65" s="18"/>
      <c r="F65" s="14"/>
      <c r="H65" s="23" t="s">
        <v>152</v>
      </c>
      <c r="I65" s="24" t="s">
        <v>153</v>
      </c>
      <c r="J65" s="20">
        <v>34625</v>
      </c>
      <c r="K65" s="20" t="s">
        <v>114</v>
      </c>
    </row>
    <row r="66" spans="2:11" ht="15">
      <c r="B66" s="16">
        <v>70</v>
      </c>
      <c r="C66" t="s">
        <v>154</v>
      </c>
      <c r="D66" s="17"/>
      <c r="E66" s="18"/>
      <c r="F66" s="14"/>
      <c r="H66" t="s">
        <v>155</v>
      </c>
      <c r="I66" t="s">
        <v>156</v>
      </c>
      <c r="J66" s="20">
        <v>106163</v>
      </c>
    </row>
    <row r="67" spans="2:11" ht="15">
      <c r="B67" s="16">
        <v>80</v>
      </c>
      <c r="C67" s="21" t="s">
        <v>157</v>
      </c>
      <c r="D67" s="17">
        <f ca="1">((RANDBETWEEN(1,100)/10000)+1)*J81</f>
        <v>644861.47679999995</v>
      </c>
      <c r="E67" s="22">
        <f ca="1">D67*$E$165/$D$165</f>
        <v>606306.22299132135</v>
      </c>
      <c r="F67" s="14"/>
      <c r="H67" t="s">
        <v>158</v>
      </c>
      <c r="I67" t="s">
        <v>159</v>
      </c>
      <c r="J67" s="20"/>
    </row>
    <row r="68" spans="2:11" ht="15">
      <c r="B68" s="16">
        <v>81</v>
      </c>
      <c r="C68" t="s">
        <v>160</v>
      </c>
      <c r="D68" s="17"/>
      <c r="E68" s="18"/>
      <c r="F68" s="14"/>
      <c r="H68" t="s">
        <v>161</v>
      </c>
      <c r="I68" t="s">
        <v>162</v>
      </c>
      <c r="J68" s="20"/>
    </row>
    <row r="69" spans="2:11" ht="15">
      <c r="B69" s="16">
        <v>83</v>
      </c>
      <c r="C69" t="s">
        <v>163</v>
      </c>
      <c r="D69" s="17"/>
      <c r="E69" s="18"/>
      <c r="F69" s="14"/>
      <c r="H69" t="s">
        <v>164</v>
      </c>
      <c r="I69" t="s">
        <v>165</v>
      </c>
      <c r="J69" s="20">
        <v>106163</v>
      </c>
    </row>
    <row r="70" spans="2:11" ht="15">
      <c r="B70" s="16">
        <v>84</v>
      </c>
      <c r="C70" t="s">
        <v>166</v>
      </c>
      <c r="D70" s="17"/>
      <c r="E70" s="18"/>
      <c r="F70" s="14"/>
      <c r="H70" t="s">
        <v>167</v>
      </c>
      <c r="I70" t="s">
        <v>168</v>
      </c>
      <c r="J70" s="20">
        <v>50</v>
      </c>
    </row>
    <row r="71" spans="2:11" ht="15">
      <c r="B71" s="16">
        <v>85</v>
      </c>
      <c r="C71" t="s">
        <v>169</v>
      </c>
      <c r="D71" s="17"/>
      <c r="E71" s="18"/>
      <c r="F71" s="14"/>
      <c r="H71" t="s">
        <v>170</v>
      </c>
      <c r="I71" t="s">
        <v>171</v>
      </c>
      <c r="J71" s="20"/>
    </row>
    <row r="72" spans="2:11" ht="15">
      <c r="B72" s="16">
        <v>86</v>
      </c>
      <c r="C72" t="s">
        <v>172</v>
      </c>
      <c r="D72" s="17"/>
      <c r="E72" s="18"/>
      <c r="F72" s="14"/>
      <c r="H72" s="23" t="s">
        <v>173</v>
      </c>
      <c r="I72" s="23" t="s">
        <v>174</v>
      </c>
      <c r="J72" s="20">
        <v>106113</v>
      </c>
      <c r="K72" s="20" t="s">
        <v>114</v>
      </c>
    </row>
    <row r="73" spans="2:11" ht="15">
      <c r="B73" s="16">
        <v>90</v>
      </c>
      <c r="C73" t="s">
        <v>175</v>
      </c>
      <c r="D73" s="17"/>
      <c r="E73" s="18"/>
      <c r="F73" s="14"/>
      <c r="H73" t="s">
        <v>176</v>
      </c>
      <c r="I73" t="s">
        <v>177</v>
      </c>
      <c r="J73" s="20">
        <v>50934</v>
      </c>
    </row>
    <row r="74" spans="2:11" ht="15">
      <c r="B74" s="16">
        <v>99</v>
      </c>
      <c r="C74" t="s">
        <v>178</v>
      </c>
      <c r="D74" s="17"/>
      <c r="E74" s="18"/>
      <c r="F74" s="14"/>
      <c r="H74" t="s">
        <v>179</v>
      </c>
      <c r="I74" t="s">
        <v>180</v>
      </c>
      <c r="J74" s="20">
        <v>55179</v>
      </c>
    </row>
    <row r="75" spans="2:11" ht="15">
      <c r="B75" s="16">
        <v>102</v>
      </c>
      <c r="C75" s="21" t="s">
        <v>181</v>
      </c>
      <c r="D75" s="17">
        <f ca="1">((RANDBETWEEN(1,100)/10000)+1)*J82</f>
        <v>3197.7199000000001</v>
      </c>
      <c r="E75" s="22">
        <f ca="1">D75*$E$165/$D$165</f>
        <v>3006.5332548225588</v>
      </c>
      <c r="F75" s="14"/>
      <c r="H75" t="s">
        <v>182</v>
      </c>
      <c r="I75" t="s">
        <v>183</v>
      </c>
      <c r="J75" s="20"/>
    </row>
    <row r="76" spans="2:11" ht="16" thickBot="1">
      <c r="B76" s="16">
        <v>103</v>
      </c>
      <c r="C76" t="s">
        <v>178</v>
      </c>
      <c r="D76" s="17"/>
      <c r="E76" s="18"/>
      <c r="F76" s="14"/>
      <c r="H76" t="s">
        <v>184</v>
      </c>
      <c r="I76" t="s">
        <v>185</v>
      </c>
      <c r="J76" s="20">
        <v>55179</v>
      </c>
    </row>
    <row r="77" spans="2:11" ht="16" thickBot="1">
      <c r="B77" s="16">
        <v>91</v>
      </c>
      <c r="C77" t="s">
        <v>186</v>
      </c>
      <c r="D77" s="17"/>
      <c r="E77" s="18"/>
      <c r="F77" s="14"/>
      <c r="H77" s="25" t="s">
        <v>187</v>
      </c>
      <c r="I77" s="25" t="s">
        <v>188</v>
      </c>
      <c r="J77" s="20">
        <v>110</v>
      </c>
    </row>
    <row r="78" spans="2:11" ht="15">
      <c r="B78" s="16">
        <v>92</v>
      </c>
      <c r="C78" t="s">
        <v>178</v>
      </c>
      <c r="D78" s="17"/>
      <c r="E78" s="18"/>
      <c r="F78" s="14"/>
      <c r="H78" s="23" t="s">
        <v>189</v>
      </c>
      <c r="I78" s="23" t="s">
        <v>190</v>
      </c>
      <c r="J78" s="20"/>
      <c r="K78" s="20" t="s">
        <v>114</v>
      </c>
    </row>
    <row r="79" spans="2:11" ht="15">
      <c r="B79" s="16">
        <v>93</v>
      </c>
      <c r="C79" t="s">
        <v>191</v>
      </c>
      <c r="D79" s="17"/>
      <c r="E79" s="26"/>
      <c r="F79" s="14"/>
      <c r="H79" s="23" t="s">
        <v>192</v>
      </c>
      <c r="I79" s="23" t="s">
        <v>193</v>
      </c>
      <c r="J79" s="20">
        <v>469429</v>
      </c>
      <c r="K79" s="20" t="s">
        <v>114</v>
      </c>
    </row>
    <row r="80" spans="2:11" ht="15">
      <c r="B80" s="16">
        <v>94</v>
      </c>
      <c r="C80" t="s">
        <v>178</v>
      </c>
      <c r="D80" s="17"/>
      <c r="E80" s="18"/>
      <c r="F80" s="14"/>
      <c r="H80" s="23" t="s">
        <v>194</v>
      </c>
      <c r="I80" s="23" t="s">
        <v>195</v>
      </c>
      <c r="J80" s="20">
        <v>107163</v>
      </c>
      <c r="K80" s="20" t="s">
        <v>114</v>
      </c>
    </row>
    <row r="81" spans="2:11" ht="15">
      <c r="B81" s="16">
        <v>95</v>
      </c>
      <c r="C81" t="s">
        <v>196</v>
      </c>
      <c r="D81" s="17"/>
      <c r="F81" s="14"/>
      <c r="H81" s="23" t="s">
        <v>197</v>
      </c>
      <c r="I81" s="23" t="s">
        <v>198</v>
      </c>
      <c r="J81" s="20">
        <v>644346</v>
      </c>
      <c r="K81" s="20" t="s">
        <v>114</v>
      </c>
    </row>
    <row r="82" spans="2:11" ht="15">
      <c r="B82" s="16">
        <v>96</v>
      </c>
      <c r="C82" t="s">
        <v>178</v>
      </c>
      <c r="D82" s="17"/>
      <c r="E82" s="18"/>
      <c r="F82" s="14"/>
      <c r="H82" s="23" t="s">
        <v>199</v>
      </c>
      <c r="I82" s="23" t="s">
        <v>200</v>
      </c>
      <c r="J82" s="20">
        <v>3167</v>
      </c>
      <c r="K82" s="20" t="s">
        <v>114</v>
      </c>
    </row>
    <row r="83" spans="2:11" ht="15">
      <c r="B83" s="16">
        <v>11200</v>
      </c>
      <c r="C83" t="s">
        <v>201</v>
      </c>
      <c r="D83" s="17"/>
      <c r="E83" s="18"/>
      <c r="F83" s="14"/>
      <c r="H83" s="23" t="s">
        <v>202</v>
      </c>
      <c r="I83" s="23" t="s">
        <v>203</v>
      </c>
      <c r="J83" s="20">
        <v>66416</v>
      </c>
      <c r="K83" s="20" t="s">
        <v>114</v>
      </c>
    </row>
    <row r="84" spans="2:11" ht="15">
      <c r="B84" s="16">
        <v>11250</v>
      </c>
      <c r="C84" t="s">
        <v>178</v>
      </c>
      <c r="D84" s="17"/>
      <c r="E84" s="18"/>
      <c r="F84" s="14"/>
      <c r="H84" s="23" t="s">
        <v>204</v>
      </c>
      <c r="I84" s="23" t="s">
        <v>205</v>
      </c>
      <c r="J84" s="20"/>
      <c r="K84" s="20" t="s">
        <v>114</v>
      </c>
    </row>
    <row r="85" spans="2:11" ht="15">
      <c r="B85" s="16">
        <v>11300</v>
      </c>
      <c r="C85" t="s">
        <v>206</v>
      </c>
      <c r="D85" s="17"/>
      <c r="E85" s="18"/>
      <c r="F85" s="14"/>
      <c r="H85" s="23" t="s">
        <v>207</v>
      </c>
      <c r="I85" s="23" t="s">
        <v>208</v>
      </c>
      <c r="J85" s="20">
        <v>254879</v>
      </c>
      <c r="K85" s="20" t="s">
        <v>114</v>
      </c>
    </row>
    <row r="86" spans="2:11" ht="15">
      <c r="B86" s="16">
        <v>11350</v>
      </c>
      <c r="C86" t="s">
        <v>178</v>
      </c>
      <c r="D86" s="17"/>
      <c r="E86" s="18"/>
      <c r="F86" s="14"/>
      <c r="H86" s="23" t="s">
        <v>209</v>
      </c>
      <c r="I86" s="23" t="s">
        <v>210</v>
      </c>
      <c r="J86" s="20">
        <v>37419</v>
      </c>
      <c r="K86" s="20" t="s">
        <v>114</v>
      </c>
    </row>
    <row r="87" spans="2:11" ht="15">
      <c r="B87" s="16">
        <v>97</v>
      </c>
      <c r="C87" s="21" t="s">
        <v>211</v>
      </c>
      <c r="D87" s="22">
        <f ca="1">((RANDBETWEEN(1,100)/10000)+1)*J83+((RANDBETWEEN(1,100)/10000)+1)*J86</f>
        <v>104650.33929999999</v>
      </c>
      <c r="E87" s="22">
        <f ca="1">D87*$E$165/$D$165</f>
        <v>98393.460050679889</v>
      </c>
      <c r="F87" s="14"/>
      <c r="H87" t="s">
        <v>212</v>
      </c>
      <c r="I87" t="s">
        <v>213</v>
      </c>
      <c r="J87" s="22">
        <f>SUM(J78:J86)</f>
        <v>1582819</v>
      </c>
    </row>
    <row r="88" spans="2:11" ht="15">
      <c r="B88" s="16">
        <v>98</v>
      </c>
      <c r="C88" t="s">
        <v>178</v>
      </c>
      <c r="D88" s="17"/>
      <c r="E88" s="18"/>
      <c r="F88" s="14"/>
      <c r="H88" s="23" t="s">
        <v>214</v>
      </c>
      <c r="I88" s="23" t="s">
        <v>215</v>
      </c>
      <c r="J88" s="20">
        <v>904557</v>
      </c>
      <c r="K88" s="20" t="s">
        <v>114</v>
      </c>
    </row>
    <row r="89" spans="2:11" ht="15">
      <c r="B89" s="16">
        <v>110</v>
      </c>
      <c r="C89" s="21" t="s">
        <v>216</v>
      </c>
      <c r="D89" s="17">
        <f ca="1">((RANDBETWEEN(1,100)/10000)+1)*J84</f>
        <v>0</v>
      </c>
      <c r="E89" s="22">
        <f ca="1">D89*$E$165/$D$165</f>
        <v>0</v>
      </c>
      <c r="F89" s="14"/>
      <c r="H89" s="23" t="s">
        <v>217</v>
      </c>
      <c r="I89" s="23" t="s">
        <v>218</v>
      </c>
      <c r="J89" s="20"/>
      <c r="K89" s="20" t="s">
        <v>114</v>
      </c>
    </row>
    <row r="90" spans="2:11" ht="15">
      <c r="B90" s="16">
        <v>111</v>
      </c>
      <c r="C90" t="s">
        <v>219</v>
      </c>
      <c r="D90" s="17"/>
      <c r="E90" s="18"/>
      <c r="F90" s="14"/>
      <c r="H90" s="23" t="s">
        <v>220</v>
      </c>
      <c r="I90" s="23" t="s">
        <v>221</v>
      </c>
      <c r="J90" s="20">
        <v>113464</v>
      </c>
      <c r="K90" s="20" t="s">
        <v>114</v>
      </c>
    </row>
    <row r="91" spans="2:11" ht="15">
      <c r="B91" s="16">
        <v>112</v>
      </c>
      <c r="C91" t="s">
        <v>222</v>
      </c>
      <c r="D91" s="17"/>
      <c r="E91" s="18"/>
      <c r="F91" s="14"/>
      <c r="H91" s="23" t="s">
        <v>223</v>
      </c>
      <c r="I91" s="23" t="s">
        <v>224</v>
      </c>
      <c r="J91" s="20"/>
      <c r="K91" s="20" t="s">
        <v>114</v>
      </c>
    </row>
    <row r="92" spans="2:11" ht="15">
      <c r="B92" s="16">
        <v>113</v>
      </c>
      <c r="C92" t="s">
        <v>225</v>
      </c>
      <c r="D92" s="17"/>
      <c r="E92" s="18"/>
      <c r="F92" s="14"/>
      <c r="H92" s="23" t="s">
        <v>226</v>
      </c>
      <c r="I92" s="23" t="s">
        <v>227</v>
      </c>
      <c r="J92" s="20"/>
      <c r="K92" s="20" t="s">
        <v>114</v>
      </c>
    </row>
    <row r="93" spans="2:11" ht="15">
      <c r="B93" s="16">
        <v>114</v>
      </c>
      <c r="C93" t="s">
        <v>228</v>
      </c>
      <c r="D93" s="17"/>
      <c r="E93" s="18"/>
      <c r="F93" s="14"/>
      <c r="H93" s="23" t="s">
        <v>229</v>
      </c>
      <c r="I93" s="23" t="s">
        <v>230</v>
      </c>
      <c r="J93" s="20">
        <v>159230</v>
      </c>
      <c r="K93" s="20" t="s">
        <v>114</v>
      </c>
    </row>
    <row r="94" spans="2:11" ht="15">
      <c r="B94" s="16">
        <v>115</v>
      </c>
      <c r="C94" t="s">
        <v>231</v>
      </c>
      <c r="D94" s="17"/>
      <c r="E94" s="18"/>
      <c r="F94" s="14"/>
      <c r="H94" s="23" t="s">
        <v>232</v>
      </c>
      <c r="I94" s="23" t="s">
        <v>233</v>
      </c>
      <c r="J94" s="20">
        <v>398189</v>
      </c>
      <c r="K94" s="20" t="s">
        <v>114</v>
      </c>
    </row>
    <row r="95" spans="2:11" ht="15">
      <c r="B95" s="16">
        <v>117</v>
      </c>
      <c r="C95" t="s">
        <v>151</v>
      </c>
      <c r="D95" s="17"/>
      <c r="E95" s="18"/>
      <c r="F95" s="14"/>
      <c r="H95" s="23" t="s">
        <v>234</v>
      </c>
      <c r="I95" s="23" t="s">
        <v>235</v>
      </c>
      <c r="J95" s="20">
        <v>7381</v>
      </c>
      <c r="K95" s="20" t="s">
        <v>114</v>
      </c>
    </row>
    <row r="96" spans="2:11" ht="15">
      <c r="B96" s="16">
        <v>116</v>
      </c>
      <c r="C96" t="s">
        <v>236</v>
      </c>
      <c r="D96" s="17"/>
      <c r="E96" s="18"/>
      <c r="F96" s="14"/>
      <c r="H96" t="s">
        <v>237</v>
      </c>
      <c r="I96" t="s">
        <v>238</v>
      </c>
      <c r="J96" s="22">
        <f>J87</f>
        <v>1582819</v>
      </c>
    </row>
    <row r="97" spans="2:11" ht="15">
      <c r="B97" s="16">
        <v>120</v>
      </c>
      <c r="C97" s="21" t="s">
        <v>239</v>
      </c>
      <c r="D97" s="17">
        <f ca="1">((RANDBETWEEN(1,100)/10000)+1)*J85</f>
        <v>256331.81030000001</v>
      </c>
      <c r="E97" s="22">
        <f ca="1">D97*$E$165/$D$165</f>
        <v>241006.13438213198</v>
      </c>
      <c r="F97" s="14"/>
      <c r="H97" s="23" t="s">
        <v>240</v>
      </c>
      <c r="I97" s="23" t="s">
        <v>241</v>
      </c>
      <c r="J97" s="20">
        <v>1153278</v>
      </c>
      <c r="K97" s="20" t="s">
        <v>114</v>
      </c>
    </row>
    <row r="98" spans="2:11" ht="16" thickBot="1">
      <c r="B98" s="16">
        <v>121</v>
      </c>
      <c r="C98" t="s">
        <v>242</v>
      </c>
      <c r="D98" s="17"/>
      <c r="E98" s="18"/>
      <c r="F98" s="14"/>
      <c r="H98" s="27" t="s">
        <v>385</v>
      </c>
      <c r="I98" s="27" t="s">
        <v>387</v>
      </c>
      <c r="J98" s="20">
        <v>147008</v>
      </c>
    </row>
    <row r="99" spans="2:11" ht="16" thickBot="1">
      <c r="B99" s="16">
        <v>122</v>
      </c>
      <c r="C99" t="s">
        <v>244</v>
      </c>
      <c r="D99" s="17"/>
      <c r="E99" s="18"/>
      <c r="F99" s="14"/>
      <c r="H99" s="27" t="s">
        <v>386</v>
      </c>
      <c r="I99" s="27" t="s">
        <v>243</v>
      </c>
      <c r="J99" s="20">
        <v>1090409</v>
      </c>
    </row>
    <row r="100" spans="2:11" ht="15">
      <c r="B100" s="16">
        <v>123</v>
      </c>
      <c r="C100" t="s">
        <v>247</v>
      </c>
      <c r="D100" s="17"/>
      <c r="E100" s="18"/>
      <c r="F100" s="14"/>
      <c r="H100" t="s">
        <v>245</v>
      </c>
      <c r="I100" t="s">
        <v>246</v>
      </c>
      <c r="J100" s="20"/>
    </row>
    <row r="101" spans="2:11" ht="15">
      <c r="B101" s="16">
        <v>130</v>
      </c>
      <c r="C101" s="21" t="s">
        <v>250</v>
      </c>
      <c r="D101" s="22">
        <f ca="1">D104</f>
        <v>9116.2251999999862</v>
      </c>
      <c r="E101" s="22">
        <f ca="1">E104</f>
        <v>8571.1804283582605</v>
      </c>
      <c r="F101" s="14"/>
      <c r="H101" t="s">
        <v>248</v>
      </c>
      <c r="I101" t="s">
        <v>249</v>
      </c>
      <c r="J101" s="20"/>
    </row>
    <row r="102" spans="2:11" ht="15">
      <c r="B102" s="16">
        <v>131</v>
      </c>
      <c r="C102" t="s">
        <v>253</v>
      </c>
      <c r="D102" s="17"/>
      <c r="E102" s="18"/>
      <c r="F102" s="14"/>
      <c r="H102" t="s">
        <v>251</v>
      </c>
      <c r="I102" t="s">
        <v>252</v>
      </c>
      <c r="J102" s="20"/>
    </row>
    <row r="103" spans="2:11" ht="15">
      <c r="B103" s="16">
        <v>150</v>
      </c>
      <c r="C103" t="s">
        <v>256</v>
      </c>
      <c r="D103" s="22">
        <f ca="1">D29+D39+D47+D67+D75+D87+D89+D97</f>
        <v>1588264.7096000002</v>
      </c>
      <c r="E103" s="22">
        <f ca="1">E29+E39+E47+E67+E75+E87+E89+E97</f>
        <v>1493304.8597763344</v>
      </c>
      <c r="F103" s="28">
        <f ca="1">F160</f>
        <v>1597380.9348000002</v>
      </c>
      <c r="H103" t="s">
        <v>254</v>
      </c>
      <c r="I103" t="s">
        <v>255</v>
      </c>
      <c r="J103" s="20"/>
    </row>
    <row r="104" spans="2:11" ht="15">
      <c r="B104" s="1" t="s">
        <v>259</v>
      </c>
      <c r="C104" t="s">
        <v>260</v>
      </c>
      <c r="D104" s="17">
        <f ca="1">F103-D103</f>
        <v>9116.2251999999862</v>
      </c>
      <c r="E104" s="17">
        <f ca="1">F104-E103</f>
        <v>8571.1804283582605</v>
      </c>
      <c r="F104" s="22">
        <f ca="1">G245+F103*$E$165/$D$165</f>
        <v>1501876.0402046926</v>
      </c>
      <c r="H104" t="s">
        <v>257</v>
      </c>
      <c r="I104" t="s">
        <v>258</v>
      </c>
      <c r="J104" s="20"/>
    </row>
    <row r="105" spans="2:11" ht="16" thickBot="1">
      <c r="B105" t="s">
        <v>36</v>
      </c>
      <c r="C105" t="s">
        <v>37</v>
      </c>
      <c r="D105" s="17"/>
      <c r="E105" s="29"/>
      <c r="F105" s="14"/>
      <c r="H105" s="27" t="s">
        <v>261</v>
      </c>
      <c r="I105" s="27" t="s">
        <v>262</v>
      </c>
      <c r="J105" s="20">
        <v>3167</v>
      </c>
    </row>
    <row r="106" spans="2:11" ht="15">
      <c r="B106" s="16">
        <v>160</v>
      </c>
      <c r="C106" s="21" t="s">
        <v>263</v>
      </c>
      <c r="D106" s="30">
        <f ca="1">((RANDBETWEEN(1,100)/10000)+1)*J88</f>
        <v>909893.88630000001</v>
      </c>
      <c r="E106" s="22">
        <f ca="1">D106*$E$165/$D$165</f>
        <v>855492.76142687979</v>
      </c>
      <c r="F106" s="14"/>
    </row>
    <row r="107" spans="2:11" ht="15">
      <c r="B107" s="16">
        <v>162</v>
      </c>
      <c r="C107" s="21" t="s">
        <v>264</v>
      </c>
      <c r="D107" s="30">
        <f ca="1">IF(D106&gt;10000,10000,D106)</f>
        <v>10000</v>
      </c>
      <c r="E107" s="22">
        <f ca="1">D107*$E$165/$D$165</f>
        <v>9402.1157225889565</v>
      </c>
      <c r="F107" s="14"/>
    </row>
    <row r="108" spans="2:11">
      <c r="B108" s="16">
        <v>11100</v>
      </c>
      <c r="C108" t="s">
        <v>266</v>
      </c>
      <c r="D108" s="17"/>
      <c r="E108" s="18"/>
      <c r="F108" s="14"/>
      <c r="H108" t="s">
        <v>265</v>
      </c>
    </row>
    <row r="109" spans="2:11">
      <c r="B109" s="16">
        <v>20190</v>
      </c>
      <c r="C109" t="s">
        <v>269</v>
      </c>
      <c r="D109" s="17"/>
      <c r="E109" s="18"/>
      <c r="F109" s="14"/>
      <c r="H109" t="s">
        <v>267</v>
      </c>
      <c r="I109" s="3" t="s">
        <v>268</v>
      </c>
    </row>
    <row r="110" spans="2:11">
      <c r="B110" s="16">
        <v>20180</v>
      </c>
      <c r="C110" t="s">
        <v>271</v>
      </c>
      <c r="D110" s="17"/>
      <c r="E110" s="18"/>
      <c r="F110" s="14"/>
      <c r="I110" s="3" t="s">
        <v>270</v>
      </c>
    </row>
    <row r="111" spans="2:11">
      <c r="B111" s="16">
        <v>20200</v>
      </c>
      <c r="C111" t="s">
        <v>273</v>
      </c>
      <c r="D111" s="17"/>
      <c r="E111" s="18"/>
      <c r="F111" s="14"/>
      <c r="I111" s="3" t="s">
        <v>272</v>
      </c>
    </row>
    <row r="112" spans="2:11">
      <c r="B112" s="16">
        <v>164</v>
      </c>
      <c r="C112" t="s">
        <v>275</v>
      </c>
      <c r="D112" s="17"/>
      <c r="E112" s="18"/>
      <c r="F112" s="14"/>
      <c r="I112" s="3" t="s">
        <v>274</v>
      </c>
    </row>
    <row r="113" spans="2:9">
      <c r="B113" s="16">
        <v>166</v>
      </c>
      <c r="C113" t="s">
        <v>277</v>
      </c>
      <c r="D113" s="17"/>
      <c r="E113" s="31"/>
      <c r="F113" s="14"/>
      <c r="I113" s="3" t="s">
        <v>276</v>
      </c>
    </row>
    <row r="114" spans="2:9">
      <c r="B114" s="16">
        <v>163</v>
      </c>
      <c r="C114" t="s">
        <v>279</v>
      </c>
      <c r="D114" s="17"/>
      <c r="E114" s="31"/>
      <c r="F114" s="14"/>
      <c r="I114" s="3" t="s">
        <v>278</v>
      </c>
    </row>
    <row r="115" spans="2:9">
      <c r="B115" s="16">
        <v>165</v>
      </c>
      <c r="C115" t="s">
        <v>280</v>
      </c>
      <c r="D115" s="17"/>
      <c r="E115" s="18"/>
      <c r="F115" s="14"/>
    </row>
    <row r="116" spans="2:9">
      <c r="B116" s="16">
        <v>167</v>
      </c>
      <c r="C116" t="s">
        <v>281</v>
      </c>
      <c r="D116" s="17"/>
      <c r="E116" s="31"/>
      <c r="F116" s="14"/>
    </row>
    <row r="117" spans="2:9" ht="15">
      <c r="B117" s="16">
        <v>169</v>
      </c>
      <c r="C117" t="s">
        <v>282</v>
      </c>
      <c r="D117" s="30">
        <f ca="1">IF((D106-D107-D119)&gt;0,D106-D107-D119,0)</f>
        <v>793303.37780000002</v>
      </c>
      <c r="E117" s="22">
        <f ca="1">D117*$E$165/$D$165</f>
        <v>745873.01611963077</v>
      </c>
      <c r="F117" s="14"/>
    </row>
    <row r="118" spans="2:9" ht="15">
      <c r="B118" s="16">
        <v>171</v>
      </c>
      <c r="C118" t="s">
        <v>283</v>
      </c>
      <c r="D118" s="30">
        <f ca="1">IF((D106-D107-D119)&lt;=0,D106-D107-D119,0)</f>
        <v>0</v>
      </c>
      <c r="E118" s="22">
        <f ca="1">D118+D119</f>
        <v>106590.5085</v>
      </c>
      <c r="F118" s="14"/>
    </row>
    <row r="119" spans="2:9" ht="15">
      <c r="B119" s="16">
        <v>172</v>
      </c>
      <c r="C119" s="21" t="s">
        <v>284</v>
      </c>
      <c r="D119" s="30">
        <f ca="1">((RANDBETWEEN(1,100)/10000)+1)*J72</f>
        <v>106590.5085</v>
      </c>
      <c r="E119" s="22">
        <f ca="1">E228</f>
        <v>90585.73041983333</v>
      </c>
      <c r="F119" s="14"/>
    </row>
    <row r="120" spans="2:9">
      <c r="B120" s="16">
        <v>20340</v>
      </c>
      <c r="C120" t="s">
        <v>285</v>
      </c>
      <c r="D120" s="17"/>
      <c r="E120" s="31"/>
      <c r="F120" s="14"/>
    </row>
    <row r="121" spans="2:9">
      <c r="B121" s="16">
        <v>20350</v>
      </c>
      <c r="C121" t="s">
        <v>286</v>
      </c>
      <c r="D121" s="17"/>
      <c r="E121" s="18"/>
      <c r="F121" s="14"/>
    </row>
    <row r="122" spans="2:9" ht="15">
      <c r="B122" s="16">
        <v>170</v>
      </c>
      <c r="C122" s="21" t="s">
        <v>287</v>
      </c>
      <c r="D122" s="30">
        <f ca="1">((RANDBETWEEN(1,100)/10000)+1)*J89</f>
        <v>0</v>
      </c>
      <c r="E122" s="22">
        <f ca="1">D122*$E$165/$D$165</f>
        <v>0</v>
      </c>
      <c r="F122" s="14"/>
    </row>
    <row r="123" spans="2:9">
      <c r="B123" s="16">
        <v>173</v>
      </c>
      <c r="C123" t="s">
        <v>288</v>
      </c>
      <c r="D123" s="17"/>
      <c r="E123" s="18"/>
      <c r="F123" s="14"/>
    </row>
    <row r="124" spans="2:9">
      <c r="B124" s="16">
        <v>175</v>
      </c>
      <c r="C124" t="s">
        <v>289</v>
      </c>
      <c r="D124" s="17"/>
      <c r="E124" s="18"/>
      <c r="F124" s="14"/>
    </row>
    <row r="125" spans="2:9">
      <c r="B125" s="16">
        <v>12100</v>
      </c>
      <c r="C125" t="s">
        <v>290</v>
      </c>
      <c r="D125" s="17"/>
      <c r="E125" s="18"/>
      <c r="F125" s="14"/>
    </row>
    <row r="126" spans="2:9">
      <c r="B126" s="16">
        <v>174</v>
      </c>
      <c r="C126" t="s">
        <v>291</v>
      </c>
      <c r="D126" s="17"/>
      <c r="E126" s="18"/>
      <c r="F126" s="14"/>
    </row>
    <row r="127" spans="2:9" ht="15">
      <c r="B127" s="16">
        <v>180</v>
      </c>
      <c r="C127" s="21" t="s">
        <v>292</v>
      </c>
      <c r="D127" s="30">
        <f ca="1">((RANDBETWEEN(1,100)/10000)+1)*J90</f>
        <v>113656.8888</v>
      </c>
      <c r="E127" s="22">
        <f ca="1">D127*$E$165/$D$165</f>
        <v>106861.52211670247</v>
      </c>
      <c r="F127" s="14"/>
    </row>
    <row r="128" spans="2:9">
      <c r="B128" s="16">
        <v>190</v>
      </c>
      <c r="C128" t="s">
        <v>293</v>
      </c>
      <c r="D128" s="17"/>
      <c r="E128" s="18"/>
      <c r="F128" s="14"/>
    </row>
    <row r="129" spans="2:6">
      <c r="B129" s="16">
        <v>211</v>
      </c>
      <c r="C129" t="s">
        <v>178</v>
      </c>
      <c r="D129" s="17"/>
      <c r="E129" s="18"/>
      <c r="F129" s="14"/>
    </row>
    <row r="130" spans="2:6">
      <c r="B130" s="16">
        <v>191</v>
      </c>
      <c r="C130" t="s">
        <v>294</v>
      </c>
      <c r="D130" s="17"/>
      <c r="E130" s="18"/>
      <c r="F130" s="14"/>
    </row>
    <row r="131" spans="2:6">
      <c r="B131" s="16">
        <v>181</v>
      </c>
      <c r="C131" t="s">
        <v>178</v>
      </c>
      <c r="D131" s="17"/>
      <c r="E131" s="18"/>
      <c r="F131" s="14"/>
    </row>
    <row r="132" spans="2:6">
      <c r="B132" s="16">
        <v>192</v>
      </c>
      <c r="C132" t="s">
        <v>295</v>
      </c>
      <c r="D132" s="17"/>
      <c r="E132" s="18"/>
      <c r="F132" s="14"/>
    </row>
    <row r="133" spans="2:6">
      <c r="B133" s="16">
        <v>182</v>
      </c>
      <c r="C133" t="s">
        <v>178</v>
      </c>
      <c r="D133" s="17"/>
      <c r="E133" s="18"/>
      <c r="F133" s="14"/>
    </row>
    <row r="134" spans="2:6">
      <c r="B134" s="16">
        <v>11400</v>
      </c>
      <c r="C134" t="s">
        <v>296</v>
      </c>
      <c r="D134" s="17"/>
      <c r="E134" s="18"/>
      <c r="F134" s="14"/>
    </row>
    <row r="135" spans="2:6">
      <c r="B135" s="16">
        <v>11450</v>
      </c>
      <c r="C135" t="s">
        <v>178</v>
      </c>
      <c r="D135" s="17"/>
      <c r="E135" s="18"/>
      <c r="F135" s="14"/>
    </row>
    <row r="136" spans="2:6" ht="15">
      <c r="B136" s="16">
        <v>193</v>
      </c>
      <c r="C136" s="21" t="s">
        <v>297</v>
      </c>
      <c r="D136" s="30">
        <f ca="1">((RANDBETWEEN(1,100)/10000)+1)*J91+((RANDBETWEEN(1,100)/10000)+1)*J92</f>
        <v>0</v>
      </c>
      <c r="E136" s="22">
        <f ca="1">D136*$E$165/$D$165</f>
        <v>0</v>
      </c>
      <c r="F136" s="14"/>
    </row>
    <row r="137" spans="2:6" ht="15">
      <c r="B137" s="16">
        <v>210</v>
      </c>
      <c r="C137" s="21" t="s">
        <v>178</v>
      </c>
      <c r="D137" s="30">
        <f ca="1">((RANDBETWEEN(1,100)/10000)+1)*J92</f>
        <v>0</v>
      </c>
      <c r="E137" s="22">
        <f ca="1">D137*$E$165/$D$165</f>
        <v>0</v>
      </c>
      <c r="F137" s="14"/>
    </row>
    <row r="138" spans="2:6">
      <c r="B138" s="16">
        <v>194</v>
      </c>
      <c r="C138" t="s">
        <v>298</v>
      </c>
      <c r="D138" s="17"/>
      <c r="E138" s="18"/>
      <c r="F138" s="14"/>
    </row>
    <row r="139" spans="2:6">
      <c r="B139" s="16">
        <v>184</v>
      </c>
      <c r="C139" t="s">
        <v>178</v>
      </c>
      <c r="D139" s="17"/>
      <c r="E139" s="18"/>
      <c r="F139" s="14"/>
    </row>
    <row r="140" spans="2:6" ht="15">
      <c r="B140" s="16">
        <v>215</v>
      </c>
      <c r="C140" t="s">
        <v>299</v>
      </c>
      <c r="D140" s="22">
        <f ca="1">F161</f>
        <v>7648.3448000003118</v>
      </c>
      <c r="E140" s="22">
        <f ca="1">G161</f>
        <v>-89767.547045586864</v>
      </c>
      <c r="F140" s="14"/>
    </row>
    <row r="141" spans="2:6">
      <c r="B141" s="16">
        <v>185</v>
      </c>
      <c r="C141" t="s">
        <v>178</v>
      </c>
      <c r="D141" s="17"/>
      <c r="E141" s="18"/>
      <c r="F141" s="14"/>
    </row>
    <row r="142" spans="2:6" ht="15">
      <c r="B142" s="16">
        <v>195</v>
      </c>
      <c r="C142" s="21" t="s">
        <v>300</v>
      </c>
      <c r="D142" s="30">
        <f ca="1">((RANDBETWEEN(1,100)/10000)+1)*J93</f>
        <v>159628.07499999998</v>
      </c>
      <c r="E142" s="22">
        <f ca="1">D142*$E$165/$D$165</f>
        <v>150084.1633724109</v>
      </c>
      <c r="F142" s="14"/>
    </row>
    <row r="143" spans="2:6">
      <c r="B143" s="16">
        <v>186</v>
      </c>
      <c r="C143" t="s">
        <v>178</v>
      </c>
      <c r="D143" s="17"/>
      <c r="E143" s="18"/>
      <c r="F143" s="14"/>
    </row>
    <row r="144" spans="2:6">
      <c r="B144" s="16">
        <v>196</v>
      </c>
      <c r="C144" t="s">
        <v>301</v>
      </c>
      <c r="D144" s="17"/>
      <c r="E144" s="18"/>
      <c r="F144" s="14"/>
    </row>
    <row r="145" spans="2:7">
      <c r="B145" s="16">
        <v>187</v>
      </c>
      <c r="C145" t="s">
        <v>178</v>
      </c>
      <c r="D145" s="17"/>
      <c r="E145" s="18"/>
      <c r="F145" s="14"/>
    </row>
    <row r="146" spans="2:7">
      <c r="B146" s="16">
        <v>197</v>
      </c>
      <c r="C146" t="s">
        <v>302</v>
      </c>
      <c r="D146" s="17"/>
      <c r="E146" s="18"/>
      <c r="F146" s="14"/>
    </row>
    <row r="147" spans="2:7">
      <c r="B147" s="16">
        <v>188</v>
      </c>
      <c r="C147" t="s">
        <v>178</v>
      </c>
      <c r="D147" s="17"/>
      <c r="E147" s="18"/>
      <c r="F147" s="14"/>
    </row>
    <row r="148" spans="2:7">
      <c r="B148" s="16">
        <v>198</v>
      </c>
      <c r="C148" t="s">
        <v>303</v>
      </c>
      <c r="D148" s="17"/>
      <c r="E148" s="26"/>
      <c r="F148" s="14"/>
    </row>
    <row r="149" spans="2:7">
      <c r="B149" s="16">
        <v>189</v>
      </c>
      <c r="C149" t="s">
        <v>178</v>
      </c>
      <c r="D149" s="17"/>
      <c r="E149" s="18"/>
      <c r="F149" s="14"/>
    </row>
    <row r="150" spans="2:7">
      <c r="B150" s="16">
        <v>199</v>
      </c>
      <c r="C150" t="s">
        <v>304</v>
      </c>
      <c r="D150" s="17"/>
      <c r="E150" s="18"/>
      <c r="F150" s="14"/>
    </row>
    <row r="151" spans="2:7">
      <c r="B151" s="16">
        <v>204</v>
      </c>
      <c r="C151" t="s">
        <v>178</v>
      </c>
      <c r="D151" s="17"/>
      <c r="E151" s="18"/>
      <c r="F151" s="14"/>
    </row>
    <row r="152" spans="2:7">
      <c r="B152" s="16">
        <v>201</v>
      </c>
      <c r="C152" t="s">
        <v>305</v>
      </c>
      <c r="D152" s="17"/>
      <c r="E152" s="26"/>
      <c r="F152" s="14"/>
    </row>
    <row r="153" spans="2:7">
      <c r="B153" s="16">
        <v>205</v>
      </c>
      <c r="C153" t="s">
        <v>178</v>
      </c>
      <c r="D153" s="17"/>
      <c r="E153" s="18"/>
      <c r="F153" s="14"/>
    </row>
    <row r="154" spans="2:7">
      <c r="B154" s="16">
        <v>202</v>
      </c>
      <c r="C154" t="s">
        <v>306</v>
      </c>
      <c r="D154" s="17"/>
      <c r="E154" s="26"/>
      <c r="F154" s="14"/>
    </row>
    <row r="155" spans="2:7">
      <c r="B155" s="16">
        <v>206</v>
      </c>
      <c r="C155" t="s">
        <v>178</v>
      </c>
      <c r="D155" s="17"/>
      <c r="E155" s="18"/>
      <c r="F155" s="14"/>
    </row>
    <row r="156" spans="2:7" ht="15">
      <c r="B156" s="16">
        <v>203</v>
      </c>
      <c r="C156" s="21" t="s">
        <v>307</v>
      </c>
      <c r="D156" s="30">
        <f ca="1">((RANDBETWEEN(1,100)/10000)+1)*J94</f>
        <v>399104.83470000001</v>
      </c>
      <c r="E156" s="22">
        <f ca="1">D156*$E$165/$D$165</f>
        <v>375242.98412941367</v>
      </c>
      <c r="F156" s="14"/>
    </row>
    <row r="157" spans="2:7">
      <c r="B157" s="16">
        <v>207</v>
      </c>
      <c r="C157" t="s">
        <v>178</v>
      </c>
      <c r="D157" s="17"/>
      <c r="E157" s="18"/>
      <c r="F157" s="14"/>
    </row>
    <row r="158" spans="2:7" ht="15">
      <c r="B158" s="16">
        <v>220</v>
      </c>
      <c r="C158" s="21" t="s">
        <v>308</v>
      </c>
      <c r="D158" s="30">
        <f ca="1">((RANDBETWEEN(1,100)/10000)+1)*J95</f>
        <v>7448.9052000000011</v>
      </c>
      <c r="E158" s="22">
        <f ca="1">D158*$E$165/$D$165</f>
        <v>7003.5468696994649</v>
      </c>
      <c r="F158" s="14"/>
    </row>
    <row r="159" spans="2:7">
      <c r="B159" s="16">
        <v>221</v>
      </c>
      <c r="C159" t="s">
        <v>309</v>
      </c>
      <c r="D159" s="17"/>
      <c r="E159" s="18"/>
      <c r="F159" s="14"/>
    </row>
    <row r="160" spans="2:7" ht="15">
      <c r="B160" s="16">
        <v>240</v>
      </c>
      <c r="C160" t="s">
        <v>310</v>
      </c>
      <c r="D160" s="28">
        <f ca="1">D107+D117+D118+D119+D122+D127+D136+D142+D156+D158</f>
        <v>1589732.5899999999</v>
      </c>
      <c r="E160" s="28">
        <f ca="1">E107+E117+E118+E119+E122+E127+E136+E142+E156+E158</f>
        <v>1591643.5872502795</v>
      </c>
      <c r="F160" s="30">
        <f ca="1">((RANDBETWEEN(1,100)/10000)+1)*J96</f>
        <v>1597380.9348000002</v>
      </c>
      <c r="G160" s="22">
        <f ca="1">F160*$E$165/$D$165</f>
        <v>1501876.0402046926</v>
      </c>
    </row>
    <row r="161" spans="2:7">
      <c r="B161" s="16">
        <v>250</v>
      </c>
      <c r="C161" t="s">
        <v>311</v>
      </c>
      <c r="F161" s="17">
        <f ca="1">F160-D160</f>
        <v>7648.3448000003118</v>
      </c>
      <c r="G161" s="17">
        <f ca="1">G160-E160</f>
        <v>-89767.547045586864</v>
      </c>
    </row>
    <row r="162" spans="2:7">
      <c r="B162" s="1" t="s">
        <v>312</v>
      </c>
      <c r="F162" s="31" t="s">
        <v>313</v>
      </c>
    </row>
    <row r="163" spans="2:7">
      <c r="B163" t="s">
        <v>36</v>
      </c>
      <c r="C163" t="s">
        <v>37</v>
      </c>
      <c r="D163" s="17"/>
      <c r="E163" s="29"/>
      <c r="F163" s="14"/>
    </row>
    <row r="164" spans="2:7">
      <c r="B164" s="16">
        <v>270</v>
      </c>
      <c r="C164" t="s">
        <v>314</v>
      </c>
      <c r="D164" s="17"/>
      <c r="E164" s="31"/>
      <c r="F164" s="14"/>
    </row>
    <row r="165" spans="2:7">
      <c r="B165" s="16">
        <v>280</v>
      </c>
      <c r="C165" s="21" t="s">
        <v>315</v>
      </c>
      <c r="D165" s="30">
        <f ca="1">((RANDBETWEEN(1,100)/10000)+1)*J97</f>
        <v>1156391.8506</v>
      </c>
      <c r="E165" s="17">
        <f>K21</f>
        <v>1087253</v>
      </c>
      <c r="F165" s="14"/>
    </row>
    <row r="166" spans="2:7">
      <c r="B166" s="16">
        <v>11500</v>
      </c>
      <c r="C166" t="s">
        <v>316</v>
      </c>
      <c r="D166" s="26"/>
      <c r="E166" s="26"/>
      <c r="F166" s="14"/>
    </row>
    <row r="167" spans="2:7">
      <c r="B167" s="16">
        <v>290</v>
      </c>
      <c r="C167" t="s">
        <v>317</v>
      </c>
      <c r="D167" s="17"/>
      <c r="E167" s="17"/>
      <c r="F167" s="14"/>
    </row>
    <row r="168" spans="2:7">
      <c r="B168" s="16">
        <v>285</v>
      </c>
      <c r="C168" t="s">
        <v>318</v>
      </c>
      <c r="D168" s="17"/>
      <c r="E168" s="18"/>
      <c r="F168" s="14"/>
    </row>
    <row r="169" spans="2:7">
      <c r="B169" s="16">
        <v>282</v>
      </c>
      <c r="C169" t="s">
        <v>319</v>
      </c>
      <c r="D169" s="17"/>
      <c r="E169" s="18"/>
      <c r="F169" s="14"/>
    </row>
    <row r="170" spans="2:7">
      <c r="B170" s="16">
        <v>300</v>
      </c>
      <c r="C170" t="s">
        <v>320</v>
      </c>
      <c r="D170" s="17"/>
      <c r="E170" s="17"/>
      <c r="F170" s="14"/>
      <c r="G170" s="28"/>
    </row>
    <row r="171" spans="2:7">
      <c r="B171" s="16">
        <v>11000</v>
      </c>
      <c r="C171" t="s">
        <v>321</v>
      </c>
      <c r="D171" s="17"/>
      <c r="E171" s="18"/>
      <c r="F171" s="14"/>
    </row>
    <row r="172" spans="2:7">
      <c r="B172" s="16">
        <v>310</v>
      </c>
      <c r="C172" t="s">
        <v>322</v>
      </c>
      <c r="D172" s="17"/>
      <c r="E172" s="31"/>
      <c r="F172" s="14"/>
    </row>
    <row r="173" spans="2:7" ht="15">
      <c r="B173" s="16">
        <v>320</v>
      </c>
      <c r="C173" s="21" t="s">
        <v>323</v>
      </c>
      <c r="D173" s="30">
        <f ca="1">IF($J$99&gt;0,IF(E173&gt;0,E173*D$165/E$165,0),$J$99*D$165/E$165)</f>
        <v>230804.51258997308</v>
      </c>
      <c r="E173" s="32">
        <f ca="1">((RANDBETWEEN(1,100)/10000)+1)*(K22-E176)/3</f>
        <v>217005.07366666666</v>
      </c>
      <c r="F173" s="14"/>
    </row>
    <row r="174" spans="2:7" ht="15">
      <c r="B174" s="16">
        <v>302</v>
      </c>
      <c r="C174" t="s">
        <v>324</v>
      </c>
      <c r="D174" s="32">
        <f ca="1">IF($J$99&gt;0,IF(E174&gt;0,E174*D$165/E$165,0),$J$99*D$165/E$165)</f>
        <v>348661.64560430765</v>
      </c>
      <c r="E174" s="32">
        <f ca="1">((RANDBETWEEN(1,100)/10000)+1)*(K22-E176)/2</f>
        <v>327815.71399999998</v>
      </c>
      <c r="F174" s="14"/>
    </row>
    <row r="175" spans="2:7" ht="15">
      <c r="B175" s="16">
        <v>304</v>
      </c>
      <c r="C175" t="s">
        <v>325</v>
      </c>
      <c r="D175" s="32">
        <f ca="1">IF($J$99&gt;0,IF(E175&gt;0,E175*D$165/E$165,0),$J$99*D$165/E$165)</f>
        <v>270149.33841248188</v>
      </c>
      <c r="E175" s="32">
        <f ca="1">((RANDBETWEEN(1,100)/10000)+1)*(K22-E173-E174)</f>
        <v>253997.53421350004</v>
      </c>
      <c r="F175" s="14"/>
    </row>
    <row r="176" spans="2:7" ht="15">
      <c r="B176" s="16">
        <v>370</v>
      </c>
      <c r="C176" t="s">
        <v>326</v>
      </c>
      <c r="D176" s="30">
        <f>J98</f>
        <v>147008</v>
      </c>
      <c r="E176" s="22">
        <f>D176</f>
        <v>147008</v>
      </c>
      <c r="F176" s="14"/>
    </row>
    <row r="177" spans="2:7">
      <c r="B177" s="16">
        <v>371</v>
      </c>
      <c r="C177" t="s">
        <v>327</v>
      </c>
      <c r="D177" s="28">
        <f>D176</f>
        <v>147008</v>
      </c>
      <c r="E177" s="28">
        <f>E176</f>
        <v>147008</v>
      </c>
      <c r="F177" s="14"/>
      <c r="G177" s="33"/>
    </row>
    <row r="178" spans="2:7">
      <c r="B178" s="16">
        <v>372</v>
      </c>
      <c r="C178" t="s">
        <v>328</v>
      </c>
      <c r="D178" s="17"/>
      <c r="E178" s="18"/>
      <c r="F178" s="14"/>
    </row>
    <row r="179" spans="2:7">
      <c r="B179" s="16">
        <v>11600</v>
      </c>
      <c r="C179" t="s">
        <v>329</v>
      </c>
      <c r="D179" s="17"/>
      <c r="E179" s="18"/>
      <c r="F179" s="14"/>
    </row>
    <row r="180" spans="2:7">
      <c r="B180" s="16">
        <v>375</v>
      </c>
      <c r="C180" t="s">
        <v>330</v>
      </c>
      <c r="D180" s="17"/>
      <c r="E180" s="18"/>
      <c r="F180" s="14"/>
    </row>
    <row r="181" spans="2:7">
      <c r="B181" s="16">
        <v>373</v>
      </c>
      <c r="C181" t="s">
        <v>331</v>
      </c>
      <c r="D181" s="17"/>
      <c r="E181" s="18"/>
      <c r="F181" s="14"/>
    </row>
    <row r="182" spans="2:7">
      <c r="B182" s="16">
        <v>374</v>
      </c>
      <c r="C182" t="s">
        <v>332</v>
      </c>
      <c r="E182" s="18"/>
      <c r="F182" s="14"/>
    </row>
    <row r="183" spans="2:7" ht="15">
      <c r="B183" s="16">
        <v>390</v>
      </c>
      <c r="C183" t="s">
        <v>333</v>
      </c>
      <c r="D183" s="30">
        <f ca="1">((RANDBETWEEN(1,100)/10000)+1)*J42</f>
        <v>4370.8452000000007</v>
      </c>
      <c r="E183" s="22">
        <f ca="1">D183</f>
        <v>4370.8452000000007</v>
      </c>
      <c r="F183" s="14"/>
    </row>
    <row r="184" spans="2:7">
      <c r="B184" s="16">
        <v>11700</v>
      </c>
      <c r="C184" t="s">
        <v>334</v>
      </c>
      <c r="D184" s="17"/>
      <c r="E184" s="18"/>
      <c r="F184" s="14"/>
    </row>
    <row r="185" spans="2:7">
      <c r="B185" s="16">
        <v>392</v>
      </c>
      <c r="C185" t="s">
        <v>335</v>
      </c>
      <c r="D185" s="17"/>
      <c r="E185" s="18"/>
      <c r="F185" s="14"/>
    </row>
    <row r="186" spans="2:7">
      <c r="B186" s="16">
        <v>394</v>
      </c>
      <c r="C186" t="s">
        <v>336</v>
      </c>
      <c r="D186" s="17"/>
      <c r="E186" s="18"/>
      <c r="F186" s="14"/>
    </row>
    <row r="187" spans="2:7">
      <c r="B187" s="16">
        <v>395</v>
      </c>
      <c r="C187" t="s">
        <v>337</v>
      </c>
      <c r="D187" s="17"/>
      <c r="E187" s="18"/>
      <c r="F187" s="14"/>
    </row>
    <row r="188" spans="2:7">
      <c r="B188" s="16">
        <v>396</v>
      </c>
      <c r="C188" t="s">
        <v>338</v>
      </c>
      <c r="D188" s="17"/>
      <c r="E188" s="18"/>
      <c r="F188" s="14"/>
    </row>
    <row r="189" spans="2:7">
      <c r="B189" s="16">
        <v>330</v>
      </c>
      <c r="C189" t="s">
        <v>339</v>
      </c>
      <c r="D189" s="17"/>
      <c r="E189" s="31"/>
      <c r="F189" s="14"/>
    </row>
    <row r="190" spans="2:7">
      <c r="B190" s="16">
        <v>342</v>
      </c>
      <c r="C190" t="s">
        <v>340</v>
      </c>
      <c r="D190" s="17"/>
      <c r="E190" s="31"/>
      <c r="F190" s="14"/>
    </row>
    <row r="191" spans="2:7">
      <c r="B191" s="16">
        <v>344</v>
      </c>
      <c r="C191" t="s">
        <v>341</v>
      </c>
      <c r="D191" s="17"/>
      <c r="E191" s="18"/>
      <c r="F191" s="14"/>
    </row>
    <row r="192" spans="2:7">
      <c r="B192" s="16">
        <v>346</v>
      </c>
      <c r="C192" t="s">
        <v>342</v>
      </c>
      <c r="D192" s="17"/>
      <c r="E192" s="31"/>
      <c r="F192" s="14"/>
    </row>
    <row r="193" spans="2:6" ht="15">
      <c r="B193" s="16">
        <v>422</v>
      </c>
      <c r="C193" t="s">
        <v>343</v>
      </c>
      <c r="D193" s="22">
        <f ca="1">D119-D228</f>
        <v>1120.0447367625893</v>
      </c>
      <c r="E193" s="22">
        <f ca="1">E119-E228-E204</f>
        <v>0</v>
      </c>
      <c r="F193" s="14"/>
    </row>
    <row r="194" spans="2:6">
      <c r="B194" s="16">
        <v>15</v>
      </c>
      <c r="C194" t="s">
        <v>344</v>
      </c>
      <c r="D194" s="17"/>
      <c r="E194" s="18"/>
      <c r="F194" s="14"/>
    </row>
    <row r="195" spans="2:6">
      <c r="B195" s="16">
        <v>17</v>
      </c>
      <c r="C195" t="s">
        <v>345</v>
      </c>
      <c r="D195" s="17"/>
      <c r="E195" s="18"/>
      <c r="F195" s="14"/>
    </row>
    <row r="196" spans="2:6">
      <c r="B196" s="16">
        <v>16</v>
      </c>
      <c r="C196" t="s">
        <v>346</v>
      </c>
      <c r="E196" s="18"/>
      <c r="F196" s="14"/>
    </row>
    <row r="197" spans="2:6">
      <c r="B197" s="16">
        <v>311</v>
      </c>
      <c r="C197" t="s">
        <v>347</v>
      </c>
      <c r="D197" s="17"/>
      <c r="E197" s="18"/>
      <c r="F197" s="14"/>
    </row>
    <row r="198" spans="2:6">
      <c r="B198" s="16">
        <v>312</v>
      </c>
      <c r="C198" t="s">
        <v>345</v>
      </c>
      <c r="D198" s="17"/>
      <c r="E198" s="18"/>
      <c r="F198" s="14"/>
    </row>
    <row r="199" spans="2:6">
      <c r="B199" s="16">
        <v>11800</v>
      </c>
      <c r="C199" t="s">
        <v>348</v>
      </c>
      <c r="D199" s="17"/>
      <c r="E199" s="18"/>
      <c r="F199" s="14"/>
    </row>
    <row r="200" spans="2:6">
      <c r="B200" s="16">
        <v>313</v>
      </c>
      <c r="C200" t="s">
        <v>349</v>
      </c>
      <c r="D200" s="17"/>
      <c r="E200" s="18"/>
      <c r="F200" s="14"/>
    </row>
    <row r="201" spans="2:6">
      <c r="B201" s="16">
        <v>314</v>
      </c>
      <c r="C201" t="s">
        <v>350</v>
      </c>
      <c r="D201" s="17"/>
      <c r="E201" s="18"/>
      <c r="F201" s="14"/>
    </row>
    <row r="202" spans="2:6">
      <c r="B202" s="16">
        <v>315</v>
      </c>
      <c r="C202" t="s">
        <v>351</v>
      </c>
      <c r="D202" s="17"/>
      <c r="E202" s="18"/>
      <c r="F202" s="14"/>
    </row>
    <row r="203" spans="2:6">
      <c r="B203" s="16">
        <v>316</v>
      </c>
      <c r="C203" t="s">
        <v>345</v>
      </c>
      <c r="D203" s="17"/>
      <c r="E203" s="18"/>
      <c r="F203" s="14"/>
    </row>
    <row r="204" spans="2:6">
      <c r="B204" s="16">
        <v>420</v>
      </c>
      <c r="C204" t="s">
        <v>352</v>
      </c>
      <c r="D204" s="17">
        <f ca="1">((RANDBETWEEN(1,100)/10000)+1)*D136*0.068</f>
        <v>0</v>
      </c>
      <c r="E204" s="17">
        <f ca="1">((RANDBETWEEN(1,100)/10000)+1)*E136*0.068</f>
        <v>0</v>
      </c>
      <c r="F204" s="14"/>
    </row>
    <row r="205" spans="2:6">
      <c r="B205" s="16">
        <v>421</v>
      </c>
      <c r="C205" t="s">
        <v>345</v>
      </c>
      <c r="D205" s="17"/>
      <c r="E205" s="18"/>
      <c r="F205" s="14"/>
    </row>
    <row r="206" spans="2:6">
      <c r="B206" s="16">
        <v>11900</v>
      </c>
      <c r="C206" t="s">
        <v>353</v>
      </c>
      <c r="D206" s="17"/>
      <c r="E206" s="18"/>
      <c r="F206" s="14"/>
    </row>
    <row r="207" spans="2:6">
      <c r="B207" s="16">
        <v>430</v>
      </c>
      <c r="C207" t="s">
        <v>354</v>
      </c>
      <c r="D207" s="17"/>
      <c r="E207" s="31"/>
      <c r="F207" s="14"/>
    </row>
    <row r="208" spans="2:6">
      <c r="B208" s="16">
        <v>431</v>
      </c>
      <c r="C208" t="s">
        <v>355</v>
      </c>
      <c r="D208" s="17"/>
      <c r="E208" s="18"/>
      <c r="F208" s="14"/>
    </row>
    <row r="209" spans="2:7">
      <c r="B209" s="16">
        <v>432</v>
      </c>
      <c r="C209" t="s">
        <v>356</v>
      </c>
      <c r="D209" s="17"/>
      <c r="E209" s="18"/>
      <c r="F209" s="14"/>
    </row>
    <row r="210" spans="2:7">
      <c r="B210" s="16">
        <v>433</v>
      </c>
      <c r="C210" t="s">
        <v>357</v>
      </c>
      <c r="D210" s="17"/>
      <c r="E210" s="18"/>
      <c r="F210" s="14"/>
    </row>
    <row r="211" spans="2:7">
      <c r="B211" s="16">
        <v>434</v>
      </c>
      <c r="C211" t="s">
        <v>358</v>
      </c>
      <c r="D211" s="17"/>
      <c r="E211" s="18"/>
      <c r="F211" s="14"/>
    </row>
    <row r="212" spans="2:7">
      <c r="B212" s="16">
        <v>435</v>
      </c>
      <c r="C212" t="s">
        <v>359</v>
      </c>
      <c r="D212" s="17"/>
      <c r="E212" s="18"/>
      <c r="F212" s="14"/>
    </row>
    <row r="213" spans="2:7">
      <c r="B213" s="16">
        <v>436</v>
      </c>
      <c r="C213" t="s">
        <v>360</v>
      </c>
      <c r="D213" s="17"/>
      <c r="E213" s="18"/>
      <c r="F213" s="14"/>
    </row>
    <row r="214" spans="2:7">
      <c r="B214" s="16">
        <v>437</v>
      </c>
      <c r="C214" t="s">
        <v>361</v>
      </c>
      <c r="D214" s="17"/>
      <c r="E214" s="18"/>
      <c r="F214" s="14"/>
    </row>
    <row r="215" spans="2:7">
      <c r="B215" s="16">
        <v>438</v>
      </c>
      <c r="C215" t="s">
        <v>362</v>
      </c>
      <c r="D215" s="17"/>
      <c r="E215" s="18"/>
      <c r="F215" s="14"/>
    </row>
    <row r="216" spans="2:7" ht="15">
      <c r="B216" s="16">
        <v>450</v>
      </c>
      <c r="C216" t="s">
        <v>363</v>
      </c>
      <c r="D216" s="22">
        <f ca="1">D217+D219</f>
        <v>7892.5474999999933</v>
      </c>
      <c r="E216" s="22">
        <f ca="1">D216</f>
        <v>7892.5474999999933</v>
      </c>
      <c r="F216" s="14"/>
    </row>
    <row r="217" spans="2:7" ht="15">
      <c r="B217" s="16">
        <v>451</v>
      </c>
      <c r="C217" s="21" t="s">
        <v>364</v>
      </c>
      <c r="D217" s="30">
        <f ca="1">((RANDBETWEEN(1,100)/10000)+1)*J50</f>
        <v>42798.009999999995</v>
      </c>
      <c r="E217" s="22">
        <f ca="1">D217</f>
        <v>42798.009999999995</v>
      </c>
      <c r="F217" s="14"/>
      <c r="G217" s="21"/>
    </row>
    <row r="218" spans="2:7">
      <c r="B218" s="16">
        <v>452</v>
      </c>
      <c r="C218" t="s">
        <v>365</v>
      </c>
      <c r="D218" s="17"/>
      <c r="E218" s="18"/>
      <c r="F218" s="14"/>
    </row>
    <row r="219" spans="2:7" ht="15">
      <c r="B219" s="16">
        <v>453</v>
      </c>
      <c r="C219" s="21" t="s">
        <v>366</v>
      </c>
      <c r="D219" s="30">
        <f ca="1">-((RANDBETWEEN(1,100)/10000)+1)*J65</f>
        <v>-34905.462500000001</v>
      </c>
      <c r="E219" s="22">
        <f ca="1">D219</f>
        <v>-34905.462500000001</v>
      </c>
      <c r="F219" s="14"/>
      <c r="G219" s="21"/>
    </row>
    <row r="220" spans="2:7">
      <c r="B220" s="16">
        <v>454</v>
      </c>
      <c r="C220" t="s">
        <v>367</v>
      </c>
      <c r="D220" s="17"/>
      <c r="E220" s="18"/>
      <c r="F220" s="14"/>
    </row>
    <row r="221" spans="2:7">
      <c r="B221" s="16">
        <v>455</v>
      </c>
      <c r="C221" t="s">
        <v>368</v>
      </c>
      <c r="D221" s="17"/>
      <c r="E221" s="18"/>
      <c r="F221" s="14"/>
    </row>
    <row r="222" spans="2:7">
      <c r="B222" s="16">
        <v>460</v>
      </c>
      <c r="C222" t="s">
        <v>369</v>
      </c>
      <c r="D222" s="17">
        <v>0</v>
      </c>
      <c r="E222" s="18"/>
      <c r="F222" s="14"/>
    </row>
    <row r="223" spans="2:7" ht="15">
      <c r="B223" s="16">
        <v>465</v>
      </c>
      <c r="C223" t="s">
        <v>370</v>
      </c>
      <c r="D223" s="22">
        <f ca="1">0.05*D165</f>
        <v>57819.592530000002</v>
      </c>
      <c r="E223" s="22">
        <f>0.05*E165</f>
        <v>54362.65</v>
      </c>
      <c r="F223" s="14"/>
    </row>
    <row r="224" spans="2:7">
      <c r="B224" s="16">
        <v>12200</v>
      </c>
      <c r="C224" t="s">
        <v>371</v>
      </c>
      <c r="D224" s="17">
        <v>0</v>
      </c>
      <c r="E224" s="18"/>
      <c r="F224" s="14"/>
    </row>
    <row r="225" spans="2:6">
      <c r="B225" s="16">
        <v>12300</v>
      </c>
      <c r="C225" t="s">
        <v>372</v>
      </c>
      <c r="D225" s="17">
        <v>0</v>
      </c>
      <c r="E225" s="18"/>
      <c r="F225" s="14"/>
    </row>
    <row r="226" spans="2:6">
      <c r="B226" s="16">
        <v>12400</v>
      </c>
      <c r="C226" t="s">
        <v>373</v>
      </c>
      <c r="D226" s="17">
        <v>0</v>
      </c>
      <c r="E226" s="18"/>
      <c r="F226" s="14"/>
    </row>
    <row r="227" spans="2:6">
      <c r="B227" s="16">
        <v>20970</v>
      </c>
      <c r="C227" t="s">
        <v>374</v>
      </c>
      <c r="D227" s="17"/>
      <c r="E227" s="18"/>
      <c r="F227" s="14"/>
    </row>
    <row r="228" spans="2:6" ht="15">
      <c r="B228" s="16">
        <v>477</v>
      </c>
      <c r="C228" t="s">
        <v>375</v>
      </c>
      <c r="D228" s="22">
        <f ca="1">D165+D167+D170-D173-D176-D174-D175-D183+D216-D223</f>
        <v>105470.46376323741</v>
      </c>
      <c r="E228" s="22">
        <f ca="1">E165+E167+E170-E173-E176-E174-E175-E183+E216-E223-E204</f>
        <v>90585.73041983333</v>
      </c>
      <c r="F228" s="14"/>
    </row>
    <row r="229" spans="2:6">
      <c r="B229" s="16">
        <v>555555</v>
      </c>
      <c r="C229" t="s">
        <v>376</v>
      </c>
      <c r="D229" s="33">
        <f ca="1">D234-D235</f>
        <v>-1467.8803999996744</v>
      </c>
      <c r="E229" s="33">
        <f ca="1">E234-E235</f>
        <v>-98338.727473945124</v>
      </c>
      <c r="F229" s="14"/>
    </row>
    <row r="230" spans="2:6">
      <c r="F230" s="14"/>
    </row>
    <row r="231" spans="2:6">
      <c r="C231" t="s">
        <v>377</v>
      </c>
      <c r="D231" s="28">
        <f ca="1">D119</f>
        <v>106590.5085</v>
      </c>
      <c r="E231" s="28">
        <f ca="1">E119</f>
        <v>90585.73041983333</v>
      </c>
      <c r="F231" s="14"/>
    </row>
    <row r="232" spans="2:6">
      <c r="C232" t="s">
        <v>378</v>
      </c>
      <c r="D232" s="28">
        <f ca="1">D165+D167+D170-D173-D176-D174-D175-D183+D193+D216-D223</f>
        <v>106590.5085</v>
      </c>
      <c r="E232" s="28">
        <f ca="1">E165+E167+E170-E173-E176-E174-E175-E183+E193+E216-E223</f>
        <v>90585.73041983333</v>
      </c>
      <c r="F232" s="14"/>
    </row>
    <row r="233" spans="2:6">
      <c r="C233" t="s">
        <v>379</v>
      </c>
      <c r="F233" s="14"/>
    </row>
    <row r="234" spans="2:6">
      <c r="C234" t="s">
        <v>380</v>
      </c>
      <c r="D234" s="33">
        <f ca="1">D103-F160</f>
        <v>-9116.2251999999862</v>
      </c>
      <c r="E234" s="33">
        <f ca="1">E103-G160</f>
        <v>-8571.1804283582605</v>
      </c>
      <c r="F234" s="14"/>
    </row>
    <row r="235" spans="2:6">
      <c r="C235" t="s">
        <v>381</v>
      </c>
      <c r="D235" s="33">
        <f ca="1">D107+D117+D118+D119+D122+D127+D136+D142+D156+D158-F160</f>
        <v>-7648.3448000003118</v>
      </c>
      <c r="E235" s="33">
        <f ca="1">E107+E117+E118+E119+E122+E127+E136+E142+E156+E158-G160</f>
        <v>89767.547045586864</v>
      </c>
      <c r="F235" s="14"/>
    </row>
    <row r="236" spans="2:6">
      <c r="F236" s="14"/>
    </row>
    <row r="237" spans="2:6">
      <c r="D237" s="33"/>
      <c r="E237" s="33"/>
      <c r="F237" s="14"/>
    </row>
    <row r="238" spans="2:6">
      <c r="C238" t="s">
        <v>382</v>
      </c>
      <c r="D238" s="33">
        <f ca="1">D234-D235</f>
        <v>-1467.8803999996744</v>
      </c>
      <c r="E238" s="33">
        <f ca="1">E234-E235</f>
        <v>-98338.727473945124</v>
      </c>
      <c r="F238" s="14"/>
    </row>
    <row r="239" spans="2:6">
      <c r="C239" t="s">
        <v>383</v>
      </c>
      <c r="D239">
        <f ca="1">IF(D238&gt;0,D238,0)</f>
        <v>0</v>
      </c>
      <c r="E239">
        <f ca="1">IF(E238&gt;0,E238,0)</f>
        <v>0</v>
      </c>
      <c r="F239" s="14"/>
    </row>
    <row r="240" spans="2:6">
      <c r="C240" t="s">
        <v>384</v>
      </c>
      <c r="D240" s="33">
        <f ca="1">IF(D238&lt;0,-D238,0)</f>
        <v>1467.8803999996744</v>
      </c>
      <c r="E240" s="33">
        <f ca="1">IF(E238&lt;0,-E238,0)</f>
        <v>98338.727473945124</v>
      </c>
      <c r="F240" s="14"/>
    </row>
    <row r="241" spans="2:6">
      <c r="F241" s="14"/>
    </row>
    <row r="242" spans="2:6">
      <c r="B242" s="14"/>
      <c r="C242" s="14"/>
      <c r="D242" s="14"/>
      <c r="E242" s="14"/>
      <c r="F242" s="14"/>
    </row>
  </sheetData>
  <sheetProtection select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RF PERSONE FISICHE 2013</vt:lpstr>
    </vt:vector>
  </TitlesOfParts>
  <Company>L'Imprenditore S.r.L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Fischetti</dc:creator>
  <cp:lastModifiedBy>Benedetto Alessandro Fischetti</cp:lastModifiedBy>
  <dcterms:created xsi:type="dcterms:W3CDTF">2014-10-17T18:19:00Z</dcterms:created>
  <dcterms:modified xsi:type="dcterms:W3CDTF">2014-10-28T13:45:55Z</dcterms:modified>
</cp:coreProperties>
</file>