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luelane-my.sharepoint.com/personal/m_moglia_bluelane_onmicrosoft_com/Documents/LEZIONI/000.INFINANCE/Leanus/2024/Lezione 2/"/>
    </mc:Choice>
  </mc:AlternateContent>
  <xr:revisionPtr revIDLastSave="501" documentId="11_AD4D5CB4E552A5DACE1C64F260596E965ADEDD8A" xr6:coauthVersionLast="47" xr6:coauthVersionMax="47" xr10:uidLastSave="{6812A416-7F8A-48FA-A205-8F90EBAF97D8}"/>
  <bookViews>
    <workbookView xWindow="11424" yWindow="0" windowWidth="11712" windowHeight="12336" activeTab="2" xr2:uid="{00000000-000D-0000-FFFF-FFFF00000000}"/>
  </bookViews>
  <sheets>
    <sheet name="Leasing DECO" sheetId="2" r:id="rId1"/>
    <sheet name="Mutui" sheetId="4" r:id="rId2"/>
    <sheet name="SP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5" l="1"/>
  <c r="E22" i="5"/>
  <c r="F22" i="5"/>
  <c r="G22" i="5"/>
  <c r="H22" i="5"/>
  <c r="I22" i="5"/>
  <c r="J22" i="5"/>
  <c r="K22" i="5"/>
  <c r="L22" i="5"/>
  <c r="M22" i="5"/>
  <c r="N22" i="5"/>
  <c r="C22" i="5"/>
  <c r="B21" i="5"/>
  <c r="B20" i="5"/>
  <c r="D15" i="5"/>
  <c r="E13" i="5" s="1"/>
  <c r="E15" i="5" s="1"/>
  <c r="F13" i="5" s="1"/>
  <c r="F15" i="5" s="1"/>
  <c r="G13" i="5" s="1"/>
  <c r="G15" i="5" s="1"/>
  <c r="H13" i="5" s="1"/>
  <c r="H15" i="5" s="1"/>
  <c r="I13" i="5" s="1"/>
  <c r="I15" i="5" s="1"/>
  <c r="J13" i="5" s="1"/>
  <c r="J15" i="5" s="1"/>
  <c r="K13" i="5" s="1"/>
  <c r="K15" i="5" s="1"/>
  <c r="L13" i="5" s="1"/>
  <c r="L15" i="5" s="1"/>
  <c r="M13" i="5" s="1"/>
  <c r="M15" i="5" s="1"/>
  <c r="N13" i="5" s="1"/>
  <c r="N15" i="5" s="1"/>
  <c r="D13" i="5"/>
  <c r="C15" i="5"/>
  <c r="D14" i="5"/>
  <c r="E14" i="5"/>
  <c r="F14" i="5"/>
  <c r="G14" i="5"/>
  <c r="H14" i="5"/>
  <c r="I14" i="5"/>
  <c r="J14" i="5"/>
  <c r="K14" i="5"/>
  <c r="L14" i="5"/>
  <c r="M14" i="5"/>
  <c r="N14" i="5"/>
  <c r="C14" i="5"/>
  <c r="E8" i="5"/>
  <c r="F5" i="5" s="1"/>
  <c r="F8" i="5" s="1"/>
  <c r="G5" i="5" s="1"/>
  <c r="G8" i="5" s="1"/>
  <c r="H5" i="5" s="1"/>
  <c r="H8" i="5" s="1"/>
  <c r="I5" i="5" s="1"/>
  <c r="I8" i="5" s="1"/>
  <c r="J5" i="5" s="1"/>
  <c r="J8" i="5" s="1"/>
  <c r="K5" i="5" s="1"/>
  <c r="K8" i="5" s="1"/>
  <c r="L5" i="5" s="1"/>
  <c r="L8" i="5" s="1"/>
  <c r="M5" i="5" s="1"/>
  <c r="M8" i="5" s="1"/>
  <c r="N5" i="5" s="1"/>
  <c r="N8" i="5" s="1"/>
  <c r="E5" i="5"/>
  <c r="D8" i="5"/>
  <c r="D5" i="5"/>
  <c r="C8" i="5"/>
  <c r="D7" i="5"/>
  <c r="E7" i="5"/>
  <c r="F7" i="5"/>
  <c r="G7" i="5"/>
  <c r="H7" i="5"/>
  <c r="I7" i="5"/>
  <c r="J7" i="5"/>
  <c r="K7" i="5"/>
  <c r="L7" i="5"/>
  <c r="M7" i="5"/>
  <c r="N7" i="5"/>
  <c r="C7" i="5"/>
  <c r="N22" i="2"/>
  <c r="N21" i="2"/>
  <c r="N20" i="2"/>
  <c r="N19" i="2"/>
  <c r="K42" i="2"/>
  <c r="K32" i="2"/>
  <c r="M43" i="4"/>
  <c r="P34" i="4"/>
  <c r="P35" i="4" s="1"/>
  <c r="P36" i="4" s="1"/>
  <c r="P37" i="4" s="1"/>
  <c r="P38" i="4" s="1"/>
  <c r="P39" i="4" s="1"/>
  <c r="B5" i="4"/>
  <c r="G8" i="4"/>
  <c r="F9" i="4" s="1"/>
  <c r="P40" i="4" l="1"/>
  <c r="O40" i="4"/>
  <c r="M40" i="4" s="1"/>
  <c r="D51" i="4"/>
  <c r="D39" i="4"/>
  <c r="D19" i="4"/>
  <c r="D21" i="4"/>
  <c r="D37" i="4"/>
  <c r="D53" i="4"/>
  <c r="D9" i="4"/>
  <c r="E9" i="4" s="1"/>
  <c r="G9" i="4" s="1"/>
  <c r="F10" i="4" s="1"/>
  <c r="D23" i="4"/>
  <c r="D25" i="4"/>
  <c r="D41" i="4"/>
  <c r="D11" i="4"/>
  <c r="D27" i="4"/>
  <c r="D43" i="4"/>
  <c r="D13" i="4"/>
  <c r="D29" i="4"/>
  <c r="D45" i="4"/>
  <c r="D15" i="4"/>
  <c r="D31" i="4"/>
  <c r="D47" i="4"/>
  <c r="D17" i="4"/>
  <c r="D33" i="4"/>
  <c r="D49" i="4"/>
  <c r="D35" i="4"/>
  <c r="D55" i="4"/>
  <c r="D57" i="4"/>
  <c r="D59" i="4"/>
  <c r="D61" i="4"/>
  <c r="D63" i="4"/>
  <c r="D65" i="4"/>
  <c r="D67" i="4"/>
  <c r="D10" i="4"/>
  <c r="D12" i="4"/>
  <c r="D14" i="4"/>
  <c r="D16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P41" i="4" l="1"/>
  <c r="E10" i="4"/>
  <c r="G10" i="4" s="1"/>
  <c r="P42" i="4" l="1"/>
  <c r="F11" i="4"/>
  <c r="E11" i="4" s="1"/>
  <c r="G11" i="4" s="1"/>
  <c r="P43" i="4" l="1"/>
  <c r="F12" i="4"/>
  <c r="E12" i="4" s="1"/>
  <c r="G12" i="4" s="1"/>
  <c r="P44" i="4" l="1"/>
  <c r="F13" i="4"/>
  <c r="E13" i="4" s="1"/>
  <c r="G13" i="4" s="1"/>
  <c r="P45" i="4" l="1"/>
  <c r="F14" i="4"/>
  <c r="E14" i="4" s="1"/>
  <c r="G14" i="4" s="1"/>
  <c r="P46" i="4" l="1"/>
  <c r="O46" i="4"/>
  <c r="M46" i="4" s="1"/>
  <c r="F15" i="4"/>
  <c r="E15" i="4" s="1"/>
  <c r="G15" i="4" s="1"/>
  <c r="P47" i="4" l="1"/>
  <c r="F16" i="4"/>
  <c r="E16" i="4" s="1"/>
  <c r="G16" i="4" s="1"/>
  <c r="P48" i="4" l="1"/>
  <c r="F17" i="4"/>
  <c r="E17" i="4" s="1"/>
  <c r="G17" i="4" s="1"/>
  <c r="P49" i="4" l="1"/>
  <c r="O49" i="4"/>
  <c r="M49" i="4" s="1"/>
  <c r="F18" i="4"/>
  <c r="E18" i="4" s="1"/>
  <c r="G18" i="4" s="1"/>
  <c r="P50" i="4" l="1"/>
  <c r="F19" i="4"/>
  <c r="E19" i="4" s="1"/>
  <c r="G19" i="4" s="1"/>
  <c r="P51" i="4" l="1"/>
  <c r="F20" i="4"/>
  <c r="E20" i="4" s="1"/>
  <c r="G20" i="4" s="1"/>
  <c r="P52" i="4" l="1"/>
  <c r="O52" i="4"/>
  <c r="M52" i="4" s="1"/>
  <c r="F21" i="4"/>
  <c r="E21" i="4" s="1"/>
  <c r="G21" i="4" s="1"/>
  <c r="P53" i="4" l="1"/>
  <c r="F22" i="4"/>
  <c r="E22" i="4" s="1"/>
  <c r="G22" i="4" s="1"/>
  <c r="P54" i="4" l="1"/>
  <c r="F23" i="4"/>
  <c r="E23" i="4" s="1"/>
  <c r="G23" i="4" s="1"/>
  <c r="O55" i="4" l="1"/>
  <c r="M55" i="4" s="1"/>
  <c r="P55" i="4"/>
  <c r="F24" i="4"/>
  <c r="E24" i="4" s="1"/>
  <c r="G24" i="4" s="1"/>
  <c r="P56" i="4" l="1"/>
  <c r="F25" i="4"/>
  <c r="E25" i="4" s="1"/>
  <c r="G25" i="4" s="1"/>
  <c r="P57" i="4" l="1"/>
  <c r="F26" i="4"/>
  <c r="E26" i="4" s="1"/>
  <c r="G26" i="4" s="1"/>
  <c r="P58" i="4" l="1"/>
  <c r="O58" i="4"/>
  <c r="M58" i="4" s="1"/>
  <c r="F27" i="4"/>
  <c r="E27" i="4" s="1"/>
  <c r="G27" i="4" s="1"/>
  <c r="P59" i="4" l="1"/>
  <c r="F28" i="4"/>
  <c r="E28" i="4" s="1"/>
  <c r="G28" i="4" s="1"/>
  <c r="P60" i="4" l="1"/>
  <c r="F29" i="4"/>
  <c r="E29" i="4" s="1"/>
  <c r="G29" i="4" s="1"/>
  <c r="P61" i="4" l="1"/>
  <c r="O61" i="4"/>
  <c r="M61" i="4" s="1"/>
  <c r="F30" i="4"/>
  <c r="E30" i="4" s="1"/>
  <c r="G30" i="4" s="1"/>
  <c r="P62" i="4" l="1"/>
  <c r="F31" i="4"/>
  <c r="E31" i="4" s="1"/>
  <c r="G31" i="4" s="1"/>
  <c r="P63" i="4" l="1"/>
  <c r="F32" i="4"/>
  <c r="E32" i="4" s="1"/>
  <c r="G32" i="4" s="1"/>
  <c r="P64" i="4" l="1"/>
  <c r="O64" i="4"/>
  <c r="M64" i="4" s="1"/>
  <c r="F33" i="4"/>
  <c r="E33" i="4" s="1"/>
  <c r="G33" i="4" s="1"/>
  <c r="P65" i="4" l="1"/>
  <c r="F34" i="4"/>
  <c r="E34" i="4" s="1"/>
  <c r="G34" i="4" s="1"/>
  <c r="P66" i="4" l="1"/>
  <c r="F35" i="4"/>
  <c r="E35" i="4" s="1"/>
  <c r="G35" i="4" s="1"/>
  <c r="P67" i="4" l="1"/>
  <c r="O67" i="4"/>
  <c r="M67" i="4" s="1"/>
  <c r="F36" i="4"/>
  <c r="E36" i="4" s="1"/>
  <c r="G36" i="4" s="1"/>
  <c r="P68" i="4" l="1"/>
  <c r="F37" i="4"/>
  <c r="E37" i="4" s="1"/>
  <c r="G37" i="4" s="1"/>
  <c r="P69" i="4" l="1"/>
  <c r="F38" i="4"/>
  <c r="E38" i="4" s="1"/>
  <c r="G38" i="4" s="1"/>
  <c r="R69" i="4" l="1"/>
  <c r="P70" i="4"/>
  <c r="O70" i="4"/>
  <c r="M70" i="4" s="1"/>
  <c r="F39" i="4"/>
  <c r="E39" i="4" s="1"/>
  <c r="G39" i="4" s="1"/>
  <c r="P71" i="4" l="1"/>
  <c r="R70" i="4"/>
  <c r="F40" i="4"/>
  <c r="E40" i="4" s="1"/>
  <c r="G40" i="4" s="1"/>
  <c r="R40" i="4" s="1"/>
  <c r="P72" i="4" l="1"/>
  <c r="R71" i="4"/>
  <c r="F41" i="4"/>
  <c r="E41" i="4" s="1"/>
  <c r="G41" i="4" s="1"/>
  <c r="R41" i="4" s="1"/>
  <c r="R72" i="4" l="1"/>
  <c r="P73" i="4"/>
  <c r="O73" i="4"/>
  <c r="M73" i="4" s="1"/>
  <c r="F42" i="4"/>
  <c r="E42" i="4" s="1"/>
  <c r="G42" i="4" s="1"/>
  <c r="R42" i="4" s="1"/>
  <c r="P74" i="4" l="1"/>
  <c r="R73" i="4"/>
  <c r="F43" i="4"/>
  <c r="E43" i="4" s="1"/>
  <c r="G43" i="4" s="1"/>
  <c r="R43" i="4" s="1"/>
  <c r="P75" i="4" l="1"/>
  <c r="R74" i="4"/>
  <c r="F44" i="4"/>
  <c r="E44" i="4" s="1"/>
  <c r="G44" i="4" s="1"/>
  <c r="R44" i="4" s="1"/>
  <c r="R75" i="4" l="1"/>
  <c r="P76" i="4"/>
  <c r="O76" i="4"/>
  <c r="M76" i="4" s="1"/>
  <c r="F45" i="4"/>
  <c r="E45" i="4" s="1"/>
  <c r="G45" i="4" s="1"/>
  <c r="R45" i="4" s="1"/>
  <c r="P77" i="4" l="1"/>
  <c r="R76" i="4"/>
  <c r="F46" i="4"/>
  <c r="E46" i="4" s="1"/>
  <c r="G46" i="4" s="1"/>
  <c r="R46" i="4" s="1"/>
  <c r="P78" i="4" l="1"/>
  <c r="R77" i="4"/>
  <c r="F47" i="4"/>
  <c r="E47" i="4" s="1"/>
  <c r="G47" i="4" s="1"/>
  <c r="R47" i="4" s="1"/>
  <c r="R78" i="4" l="1"/>
  <c r="O79" i="4"/>
  <c r="M79" i="4" s="1"/>
  <c r="P79" i="4"/>
  <c r="F48" i="4"/>
  <c r="E48" i="4" s="1"/>
  <c r="G48" i="4" s="1"/>
  <c r="R48" i="4" s="1"/>
  <c r="R79" i="4" l="1"/>
  <c r="P80" i="4"/>
  <c r="F49" i="4"/>
  <c r="E49" i="4" s="1"/>
  <c r="G49" i="4" s="1"/>
  <c r="R49" i="4" s="1"/>
  <c r="P81" i="4" l="1"/>
  <c r="R80" i="4"/>
  <c r="F50" i="4"/>
  <c r="E50" i="4" s="1"/>
  <c r="G50" i="4" s="1"/>
  <c r="R50" i="4" s="1"/>
  <c r="R81" i="4" l="1"/>
  <c r="O82" i="4"/>
  <c r="M82" i="4" s="1"/>
  <c r="P82" i="4"/>
  <c r="R82" i="4" s="1"/>
  <c r="F51" i="4"/>
  <c r="E51" i="4" s="1"/>
  <c r="G51" i="4" s="1"/>
  <c r="R51" i="4" s="1"/>
  <c r="F52" i="4" l="1"/>
  <c r="E52" i="4" s="1"/>
  <c r="G52" i="4" s="1"/>
  <c r="R52" i="4" s="1"/>
  <c r="F53" i="4" l="1"/>
  <c r="E53" i="4" s="1"/>
  <c r="G53" i="4" s="1"/>
  <c r="R53" i="4" s="1"/>
  <c r="F54" i="4" l="1"/>
  <c r="E54" i="4" s="1"/>
  <c r="G54" i="4" s="1"/>
  <c r="R54" i="4" s="1"/>
  <c r="F55" i="4" l="1"/>
  <c r="E55" i="4" s="1"/>
  <c r="G55" i="4" s="1"/>
  <c r="R55" i="4" s="1"/>
  <c r="F56" i="4" l="1"/>
  <c r="E56" i="4" s="1"/>
  <c r="G56" i="4" s="1"/>
  <c r="R56" i="4" s="1"/>
  <c r="F57" i="4" l="1"/>
  <c r="E57" i="4" s="1"/>
  <c r="G57" i="4" s="1"/>
  <c r="R57" i="4" s="1"/>
  <c r="F58" i="4" l="1"/>
  <c r="E58" i="4" s="1"/>
  <c r="G58" i="4" s="1"/>
  <c r="R58" i="4" s="1"/>
  <c r="F59" i="4" l="1"/>
  <c r="E59" i="4" s="1"/>
  <c r="G59" i="4" s="1"/>
  <c r="R59" i="4" s="1"/>
  <c r="F60" i="4" l="1"/>
  <c r="E60" i="4" s="1"/>
  <c r="G60" i="4" s="1"/>
  <c r="R60" i="4" s="1"/>
  <c r="F61" i="4" l="1"/>
  <c r="E61" i="4" s="1"/>
  <c r="G61" i="4" s="1"/>
  <c r="R61" i="4" s="1"/>
  <c r="F62" i="4" l="1"/>
  <c r="E62" i="4" s="1"/>
  <c r="G62" i="4" s="1"/>
  <c r="R62" i="4" s="1"/>
  <c r="F63" i="4" l="1"/>
  <c r="E63" i="4" s="1"/>
  <c r="G63" i="4" s="1"/>
  <c r="R63" i="4" s="1"/>
  <c r="F64" i="4" l="1"/>
  <c r="E64" i="4" s="1"/>
  <c r="G64" i="4" s="1"/>
  <c r="R64" i="4" s="1"/>
  <c r="F65" i="4" l="1"/>
  <c r="E65" i="4" s="1"/>
  <c r="G65" i="4" s="1"/>
  <c r="R65" i="4" s="1"/>
  <c r="F66" i="4" l="1"/>
  <c r="E66" i="4" s="1"/>
  <c r="G66" i="4" s="1"/>
  <c r="R66" i="4" s="1"/>
  <c r="F67" i="4" l="1"/>
  <c r="E67" i="4" s="1"/>
  <c r="G67" i="4" s="1"/>
  <c r="R67" i="4" s="1"/>
  <c r="F68" i="4" l="1"/>
  <c r="E68" i="4" s="1"/>
  <c r="G68" i="4" s="1"/>
  <c r="R68" i="4" s="1"/>
  <c r="K36" i="2" l="1"/>
  <c r="K37" i="2" s="1"/>
  <c r="F13" i="2"/>
  <c r="M13" i="2"/>
  <c r="M35" i="2" s="1"/>
  <c r="N13" i="2"/>
  <c r="N35" i="2" s="1"/>
  <c r="O13" i="2"/>
  <c r="O35" i="2" s="1"/>
  <c r="P13" i="2"/>
  <c r="P35" i="2" s="1"/>
  <c r="Q13" i="2"/>
  <c r="Q35" i="2" s="1"/>
  <c r="L13" i="2"/>
  <c r="L35" i="2" s="1"/>
  <c r="K10" i="2"/>
  <c r="K33" i="2" s="1"/>
  <c r="K34" i="2" s="1"/>
  <c r="K8" i="2"/>
  <c r="Q31" i="2"/>
  <c r="C6" i="2"/>
  <c r="K7" i="2" s="1"/>
  <c r="K9" i="2" s="1"/>
  <c r="K11" i="2" s="1"/>
  <c r="K19" i="2" s="1"/>
  <c r="K21" i="2" s="1"/>
  <c r="P31" i="2"/>
  <c r="O31" i="2"/>
  <c r="N31" i="2"/>
  <c r="M31" i="2"/>
  <c r="L31" i="2"/>
  <c r="L36" i="2" l="1"/>
  <c r="L43" i="2" s="1"/>
  <c r="Q36" i="2"/>
  <c r="P36" i="2"/>
  <c r="O36" i="2"/>
  <c r="N36" i="2"/>
  <c r="M36" i="2"/>
  <c r="L14" i="2"/>
  <c r="K16" i="2"/>
  <c r="C14" i="2"/>
  <c r="C7" i="2"/>
  <c r="N14" i="2" l="1"/>
  <c r="M14" i="2"/>
  <c r="Q14" i="2"/>
  <c r="O14" i="2"/>
  <c r="P14" i="2"/>
  <c r="D14" i="2"/>
  <c r="F14" i="2" s="1"/>
  <c r="C74" i="2"/>
  <c r="L37" i="2" l="1"/>
  <c r="L44" i="2" s="1"/>
  <c r="K45" i="2" s="1"/>
  <c r="E15" i="2" l="1"/>
  <c r="M37" i="2"/>
  <c r="N37" i="2" s="1"/>
  <c r="O37" i="2" s="1"/>
  <c r="P37" i="2" s="1"/>
  <c r="Q37" i="2" s="1"/>
  <c r="C73" i="2" l="1"/>
  <c r="C69" i="2"/>
  <c r="C65" i="2"/>
  <c r="C61" i="2"/>
  <c r="C57" i="2"/>
  <c r="C53" i="2"/>
  <c r="C70" i="2"/>
  <c r="C66" i="2"/>
  <c r="C62" i="2"/>
  <c r="C58" i="2"/>
  <c r="C54" i="2"/>
  <c r="C50" i="2"/>
  <c r="C42" i="2"/>
  <c r="C37" i="2"/>
  <c r="C31" i="2"/>
  <c r="C28" i="2"/>
  <c r="C26" i="2"/>
  <c r="C23" i="2"/>
  <c r="C47" i="2"/>
  <c r="C56" i="2"/>
  <c r="C46" i="2"/>
  <c r="C45" i="2"/>
  <c r="C39" i="2"/>
  <c r="C52" i="2"/>
  <c r="C60" i="2"/>
  <c r="C48" i="2"/>
  <c r="C35" i="2"/>
  <c r="C34" i="2"/>
  <c r="C29" i="2"/>
  <c r="C16" i="2"/>
  <c r="C25" i="2"/>
  <c r="C67" i="2"/>
  <c r="C41" i="2"/>
  <c r="C20" i="2"/>
  <c r="C64" i="2"/>
  <c r="C24" i="2"/>
  <c r="C21" i="2"/>
  <c r="C19" i="2"/>
  <c r="C68" i="2"/>
  <c r="C55" i="2"/>
  <c r="C51" i="2"/>
  <c r="C40" i="2"/>
  <c r="C36" i="2"/>
  <c r="C32" i="2"/>
  <c r="C27" i="2"/>
  <c r="C63" i="2"/>
  <c r="C49" i="2"/>
  <c r="C22" i="2"/>
  <c r="C38" i="2"/>
  <c r="C17" i="2"/>
  <c r="K22" i="2" s="1"/>
  <c r="K23" i="2" s="1"/>
  <c r="C72" i="2"/>
  <c r="C59" i="2"/>
  <c r="C30" i="2"/>
  <c r="C18" i="2"/>
  <c r="C15" i="2"/>
  <c r="L15" i="2" s="1"/>
  <c r="C44" i="2"/>
  <c r="C43" i="2"/>
  <c r="C33" i="2"/>
  <c r="C71" i="2"/>
  <c r="D15" i="2" l="1"/>
  <c r="F15" i="2" s="1"/>
  <c r="L16" i="2" l="1"/>
  <c r="M15" i="2" s="1"/>
  <c r="E16" i="2"/>
  <c r="D16" i="2" l="1"/>
  <c r="M16" i="2"/>
  <c r="F16" i="2" l="1"/>
  <c r="N15" i="2"/>
  <c r="N16" i="2" s="1"/>
  <c r="E17" i="2" l="1"/>
  <c r="O15" i="2"/>
  <c r="O16" i="2" s="1"/>
  <c r="P15" i="2" l="1"/>
  <c r="P16" i="2" s="1"/>
  <c r="D17" i="2"/>
  <c r="F17" i="2" l="1"/>
  <c r="Q15" i="2"/>
  <c r="Q16" i="2" s="1"/>
  <c r="E18" i="2" l="1"/>
  <c r="D18" i="2" l="1"/>
  <c r="F18" i="2" l="1"/>
  <c r="E19" i="2" l="1"/>
  <c r="D19" i="2" l="1"/>
  <c r="F19" i="2" l="1"/>
  <c r="E20" i="2" l="1"/>
  <c r="D20" i="2" s="1"/>
  <c r="F20" i="2" s="1"/>
  <c r="E21" i="2" l="1"/>
  <c r="D21" i="2" s="1"/>
  <c r="F21" i="2" s="1"/>
  <c r="E22" i="2" l="1"/>
  <c r="D22" i="2" s="1"/>
  <c r="F22" i="2" s="1"/>
  <c r="E23" i="2" l="1"/>
  <c r="D23" i="2" s="1"/>
  <c r="F23" i="2" s="1"/>
  <c r="E24" i="2" l="1"/>
  <c r="D24" i="2" s="1"/>
  <c r="F24" i="2" s="1"/>
  <c r="E25" i="2" l="1"/>
  <c r="D25" i="2" s="1"/>
  <c r="F25" i="2" s="1"/>
  <c r="E26" i="2" l="1"/>
  <c r="D26" i="2" s="1"/>
  <c r="F26" i="2" s="1"/>
  <c r="E27" i="2" l="1"/>
  <c r="D27" i="2" s="1"/>
  <c r="F27" i="2" s="1"/>
  <c r="E28" i="2" l="1"/>
  <c r="D28" i="2" s="1"/>
  <c r="F28" i="2" s="1"/>
  <c r="E29" i="2" l="1"/>
  <c r="D29" i="2" s="1"/>
  <c r="F29" i="2" s="1"/>
  <c r="E30" i="2" l="1"/>
  <c r="D30" i="2" s="1"/>
  <c r="F30" i="2" s="1"/>
  <c r="E31" i="2" l="1"/>
  <c r="D31" i="2" s="1"/>
  <c r="F31" i="2" s="1"/>
  <c r="E32" i="2" l="1"/>
  <c r="D32" i="2" s="1"/>
  <c r="F32" i="2" s="1"/>
  <c r="E33" i="2" l="1"/>
  <c r="D33" i="2" s="1"/>
  <c r="F33" i="2" s="1"/>
  <c r="E34" i="2" l="1"/>
  <c r="D34" i="2" s="1"/>
  <c r="F34" i="2" s="1"/>
  <c r="E35" i="2" l="1"/>
  <c r="D35" i="2" s="1"/>
  <c r="F35" i="2" s="1"/>
  <c r="E36" i="2" s="1"/>
  <c r="D36" i="2" l="1"/>
  <c r="F36" i="2" s="1"/>
  <c r="E37" i="2" l="1"/>
  <c r="D37" i="2" s="1"/>
  <c r="F37" i="2" s="1"/>
  <c r="E38" i="2" l="1"/>
  <c r="D38" i="2" s="1"/>
  <c r="F38" i="2" s="1"/>
  <c r="E39" i="2" l="1"/>
  <c r="D39" i="2" s="1"/>
  <c r="F39" i="2" s="1"/>
  <c r="E40" i="2" l="1"/>
  <c r="D40" i="2" s="1"/>
  <c r="F40" i="2" s="1"/>
  <c r="E41" i="2" l="1"/>
  <c r="D41" i="2" s="1"/>
  <c r="F41" i="2" s="1"/>
  <c r="E42" i="2" l="1"/>
  <c r="D42" i="2" s="1"/>
  <c r="F42" i="2" s="1"/>
  <c r="E43" i="2" l="1"/>
  <c r="D43" i="2" s="1"/>
  <c r="F43" i="2" s="1"/>
  <c r="E44" i="2" l="1"/>
  <c r="D44" i="2" s="1"/>
  <c r="F44" i="2" s="1"/>
  <c r="E45" i="2" l="1"/>
  <c r="D45" i="2" s="1"/>
  <c r="F45" i="2" s="1"/>
  <c r="E46" i="2" l="1"/>
  <c r="D46" i="2" s="1"/>
  <c r="F46" i="2" s="1"/>
  <c r="E47" i="2" l="1"/>
  <c r="D47" i="2" s="1"/>
  <c r="F47" i="2" s="1"/>
  <c r="E48" i="2" l="1"/>
  <c r="D48" i="2" s="1"/>
  <c r="F48" i="2" s="1"/>
  <c r="E49" i="2" l="1"/>
  <c r="D49" i="2" s="1"/>
  <c r="F49" i="2" s="1"/>
  <c r="E50" i="2" l="1"/>
  <c r="D50" i="2" s="1"/>
  <c r="F50" i="2" s="1"/>
  <c r="E51" i="2" l="1"/>
  <c r="D51" i="2" s="1"/>
  <c r="F51" i="2" s="1"/>
  <c r="E52" i="2" l="1"/>
  <c r="D52" i="2" s="1"/>
  <c r="F52" i="2" s="1"/>
  <c r="E53" i="2" l="1"/>
  <c r="D53" i="2" s="1"/>
  <c r="F53" i="2" s="1"/>
  <c r="E54" i="2" l="1"/>
  <c r="D54" i="2" s="1"/>
  <c r="F54" i="2" s="1"/>
  <c r="E55" i="2" l="1"/>
  <c r="D55" i="2" s="1"/>
  <c r="F55" i="2" s="1"/>
  <c r="E56" i="2" l="1"/>
  <c r="D56" i="2" s="1"/>
  <c r="F56" i="2" s="1"/>
  <c r="E57" i="2" l="1"/>
  <c r="D57" i="2" s="1"/>
  <c r="F57" i="2" s="1"/>
  <c r="E58" i="2" l="1"/>
  <c r="D58" i="2" s="1"/>
  <c r="F58" i="2" s="1"/>
  <c r="E59" i="2" l="1"/>
  <c r="D59" i="2" s="1"/>
  <c r="F59" i="2" s="1"/>
  <c r="E60" i="2" l="1"/>
  <c r="D60" i="2" s="1"/>
  <c r="F60" i="2" s="1"/>
  <c r="E61" i="2" l="1"/>
  <c r="D61" i="2" s="1"/>
  <c r="F61" i="2" s="1"/>
  <c r="E62" i="2" l="1"/>
  <c r="D62" i="2" s="1"/>
  <c r="F62" i="2" s="1"/>
  <c r="E63" i="2" l="1"/>
  <c r="D63" i="2" s="1"/>
  <c r="F63" i="2" s="1"/>
  <c r="E64" i="2" l="1"/>
  <c r="D64" i="2" s="1"/>
  <c r="F64" i="2" s="1"/>
  <c r="E65" i="2" l="1"/>
  <c r="D65" i="2" s="1"/>
  <c r="F65" i="2" s="1"/>
  <c r="E66" i="2" l="1"/>
  <c r="D66" i="2" s="1"/>
  <c r="F66" i="2" s="1"/>
  <c r="E67" i="2" l="1"/>
  <c r="D67" i="2" s="1"/>
  <c r="F67" i="2" s="1"/>
  <c r="E68" i="2" l="1"/>
  <c r="D68" i="2" s="1"/>
  <c r="F68" i="2" s="1"/>
  <c r="E69" i="2" l="1"/>
  <c r="D69" i="2" s="1"/>
  <c r="F69" i="2" s="1"/>
  <c r="E70" i="2" l="1"/>
  <c r="D70" i="2" s="1"/>
  <c r="F70" i="2" s="1"/>
  <c r="E71" i="2" l="1"/>
  <c r="D71" i="2" s="1"/>
  <c r="F71" i="2" s="1"/>
  <c r="E72" i="2" l="1"/>
  <c r="D72" i="2" s="1"/>
  <c r="F72" i="2" s="1"/>
  <c r="E73" i="2" l="1"/>
  <c r="D73" i="2" s="1"/>
  <c r="F73" i="2" l="1"/>
  <c r="F74" i="2" s="1"/>
  <c r="D76" i="2"/>
  <c r="E74" i="2" l="1"/>
  <c r="E76" i="2" s="1"/>
  <c r="F76" i="2" l="1"/>
</calcChain>
</file>

<file path=xl/sharedStrings.xml><?xml version="1.0" encoding="utf-8"?>
<sst xmlns="http://schemas.openxmlformats.org/spreadsheetml/2006/main" count="91" uniqueCount="61">
  <si>
    <t>Tasso Leasing</t>
  </si>
  <si>
    <t>FISSO</t>
  </si>
  <si>
    <t>Calcolo del risconto attivo maxicanone</t>
  </si>
  <si>
    <t>Durata</t>
  </si>
  <si>
    <t>mesi</t>
  </si>
  <si>
    <t>Maxicanone</t>
  </si>
  <si>
    <t>Canone giornaliero</t>
  </si>
  <si>
    <t>Riscatto</t>
  </si>
  <si>
    <t>Canone annuo competenza (CE)</t>
  </si>
  <si>
    <t>Rata</t>
  </si>
  <si>
    <t>Canoni contabilizzati</t>
  </si>
  <si>
    <t>Risconto attivo (SP)</t>
  </si>
  <si>
    <t>N. rata</t>
  </si>
  <si>
    <t>Capitale</t>
  </si>
  <si>
    <t>Interesse</t>
  </si>
  <si>
    <t>Residuo</t>
  </si>
  <si>
    <t>Risconto passivo credito imposta 4.0 (40%)</t>
  </si>
  <si>
    <t>Ricavo giornaliero</t>
  </si>
  <si>
    <t>Ricavo annuo di competenza (CE)</t>
  </si>
  <si>
    <t>Risconto Passivo (SP)</t>
  </si>
  <si>
    <t>Leasing DECO</t>
  </si>
  <si>
    <t>Valore del bene</t>
  </si>
  <si>
    <t>Canone periodico</t>
  </si>
  <si>
    <t>59 canoni periodici</t>
  </si>
  <si>
    <t>Montecanoni</t>
  </si>
  <si>
    <t>Durata (gg)</t>
  </si>
  <si>
    <t>gg compentenza</t>
  </si>
  <si>
    <t>Credito imposta 4.0 (40%)</t>
  </si>
  <si>
    <t>Scritture al 31/12/2022</t>
  </si>
  <si>
    <t>Crediti tributari</t>
  </si>
  <si>
    <t>Risconto passivo</t>
  </si>
  <si>
    <t>Compensazione</t>
  </si>
  <si>
    <t>Dare</t>
  </si>
  <si>
    <t>Avere</t>
  </si>
  <si>
    <t>Contributi c/esercizio</t>
  </si>
  <si>
    <t>Tasso</t>
  </si>
  <si>
    <t>Fix</t>
  </si>
  <si>
    <t>Erogazione</t>
  </si>
  <si>
    <t>MPS  980.000</t>
  </si>
  <si>
    <t>Importo</t>
  </si>
  <si>
    <t>Italiana</t>
  </si>
  <si>
    <t>MPS 11245</t>
  </si>
  <si>
    <t>TOTALE DEBITO RESIDUO</t>
  </si>
  <si>
    <t>CE</t>
  </si>
  <si>
    <t>SP</t>
  </si>
  <si>
    <t>Canone mensile competenza (CE)</t>
  </si>
  <si>
    <t>Canone addebitato</t>
  </si>
  <si>
    <t>Utilizzo risconto attivo (SP) mensile</t>
  </si>
  <si>
    <t>Canone mensile</t>
  </si>
  <si>
    <t>Ricavo mensile di competenza (CE)</t>
  </si>
  <si>
    <t>Utilizzo risconto passivo (SP) mensile</t>
  </si>
  <si>
    <t>Contributo mensile</t>
  </si>
  <si>
    <t>Utilizzo risconto attivo</t>
  </si>
  <si>
    <t>Utilizzo credito imposta 4.0</t>
  </si>
  <si>
    <t>Iniziali</t>
  </si>
  <si>
    <t>Finali</t>
  </si>
  <si>
    <t>Altri crediti a breve</t>
  </si>
  <si>
    <t>Altri debiti a breve</t>
  </si>
  <si>
    <t>Utilizzo risconto passivo</t>
  </si>
  <si>
    <t>Mutui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</si>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</sst>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&quot;€&quot;\ #,##0.00;[Red]\-&quot;€&quot;\ #,##0.00"/>
    <numFmt numFmtId="166" formatCode="_-* #,##0_-;\-* #,##0_-;_-* &quot;-&quot;??_-;_-@_-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3" fontId="4" fillId="0" borderId="0" xfId="0" applyNumberFormat="1" applyFont="1"/>
    <xf numFmtId="43" fontId="4" fillId="0" borderId="0" xfId="1" applyFont="1"/>
    <xf numFmtId="43" fontId="2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9" fontId="0" fillId="0" borderId="0" xfId="0" applyNumberFormat="1"/>
    <xf numFmtId="43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right"/>
    </xf>
    <xf numFmtId="44" fontId="2" fillId="0" borderId="0" xfId="0" applyNumberFormat="1" applyFont="1"/>
    <xf numFmtId="165" fontId="0" fillId="0" borderId="0" xfId="0" applyNumberFormat="1"/>
    <xf numFmtId="43" fontId="2" fillId="0" borderId="0" xfId="1" applyFont="1"/>
    <xf numFmtId="0" fontId="2" fillId="0" borderId="0" xfId="0" applyFont="1" applyAlignment="1">
      <alignment horizontal="center"/>
    </xf>
    <xf numFmtId="43" fontId="0" fillId="0" borderId="0" xfId="1" applyFont="1" applyFill="1"/>
    <xf numFmtId="166" fontId="0" fillId="0" borderId="0" xfId="1" applyNumberFormat="1" applyFont="1"/>
    <xf numFmtId="43" fontId="0" fillId="0" borderId="0" xfId="1" applyFont="1" applyFill="1" applyBorder="1"/>
    <xf numFmtId="166" fontId="2" fillId="0" borderId="0" xfId="1" applyNumberFormat="1" applyFont="1"/>
    <xf numFmtId="166" fontId="0" fillId="0" borderId="0" xfId="0" applyNumberFormat="1"/>
    <xf numFmtId="164" fontId="2" fillId="0" borderId="0" xfId="0" applyNumberFormat="1" applyFont="1"/>
    <xf numFmtId="10" fontId="2" fillId="0" borderId="0" xfId="0" applyNumberFormat="1" applyFont="1"/>
    <xf numFmtId="166" fontId="2" fillId="0" borderId="0" xfId="0" applyNumberFormat="1" applyFont="1"/>
    <xf numFmtId="166" fontId="2" fillId="0" borderId="0" xfId="1" applyNumberFormat="1" applyFont="1" applyAlignment="1">
      <alignment horizontal="right"/>
    </xf>
    <xf numFmtId="0" fontId="0" fillId="0" borderId="0" xfId="0" quotePrefix="1" applyAlignment="1">
      <alignment horizontal="right"/>
    </xf>
    <xf numFmtId="10" fontId="0" fillId="0" borderId="0" xfId="2" applyNumberFormat="1" applyFont="1" applyAlignment="1">
      <alignment horizontal="left"/>
    </xf>
    <xf numFmtId="0" fontId="4" fillId="0" borderId="0" xfId="0" applyFont="1"/>
    <xf numFmtId="166" fontId="0" fillId="0" borderId="0" xfId="1" applyNumberFormat="1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Fill="1" applyBorder="1"/>
    <xf numFmtId="43" fontId="0" fillId="0" borderId="1" xfId="0" applyNumberFormat="1" applyBorder="1"/>
    <xf numFmtId="166" fontId="5" fillId="0" borderId="0" xfId="1" applyNumberFormat="1" applyFont="1"/>
    <xf numFmtId="0" fontId="4" fillId="0" borderId="0" xfId="0" applyFont="1" applyAlignment="1">
      <alignment horizontal="right" vertical="center"/>
    </xf>
    <xf numFmtId="166" fontId="2" fillId="0" borderId="0" xfId="1" applyNumberFormat="1" applyFont="1" applyAlignment="1">
      <alignment horizontal="center"/>
    </xf>
    <xf numFmtId="166" fontId="1" fillId="0" borderId="0" xfId="1" applyNumberFormat="1" applyFont="1"/>
    <xf numFmtId="166" fontId="0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43" fontId="4" fillId="0" borderId="0" xfId="1" applyFont="1" applyFill="1"/>
    <xf numFmtId="167" fontId="0" fillId="0" borderId="0" xfId="2" applyNumberFormat="1" applyFont="1" applyFill="1"/>
    <xf numFmtId="0" fontId="0" fillId="0" borderId="0" xfId="1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1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1" applyNumberFormat="1" applyFont="1" applyFill="1" applyBorder="1" applyAlignment="1">
      <alignment horizontal="center"/>
    </xf>
    <xf numFmtId="14" fontId="0" fillId="2" borderId="0" xfId="0" applyNumberFormat="1" applyFill="1"/>
    <xf numFmtId="43" fontId="0" fillId="2" borderId="0" xfId="1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0" borderId="0" xfId="0" applyFont="1"/>
    <xf numFmtId="164" fontId="2" fillId="2" borderId="0" xfId="0" applyNumberFormat="1" applyFont="1" applyFill="1"/>
    <xf numFmtId="14" fontId="0" fillId="0" borderId="2" xfId="0" applyNumberFormat="1" applyBorder="1"/>
    <xf numFmtId="0" fontId="0" fillId="0" borderId="3" xfId="0" applyBorder="1"/>
    <xf numFmtId="166" fontId="0" fillId="0" borderId="3" xfId="0" applyNumberFormat="1" applyBorder="1"/>
    <xf numFmtId="166" fontId="0" fillId="0" borderId="3" xfId="1" applyNumberFormat="1" applyFont="1" applyBorder="1" applyAlignment="1">
      <alignment horizontal="center"/>
    </xf>
    <xf numFmtId="166" fontId="0" fillId="0" borderId="3" xfId="1" applyNumberFormat="1" applyFont="1" applyBorder="1"/>
    <xf numFmtId="166" fontId="2" fillId="0" borderId="4" xfId="1" applyNumberFormat="1" applyFont="1" applyBorder="1"/>
    <xf numFmtId="166" fontId="2" fillId="2" borderId="3" xfId="1" applyNumberFormat="1" applyFont="1" applyFill="1" applyBorder="1"/>
    <xf numFmtId="43" fontId="0" fillId="2" borderId="1" xfId="1" applyFont="1" applyFill="1" applyBorder="1"/>
    <xf numFmtId="164" fontId="0" fillId="0" borderId="0" xfId="0" applyNumberFormat="1"/>
    <xf numFmtId="166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3" fontId="1" fillId="0" borderId="0" xfId="1" applyNumberFormat="1" applyFont="1"/>
    <xf numFmtId="17" fontId="2" fillId="0" borderId="0" xfId="0" applyNumberFormat="1" applyFont="1" applyAlignment="1">
      <alignment horizontal="center"/>
    </xf>
    <xf numFmtId="0" fontId="6" fillId="0" borderId="0" xfId="0" applyFont="1" applyAlignment="1">
      <alignment horizontal="justify" vertical="center" readingOrder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0A50-FF1C-4119-BDCE-49DA7B575D6A}">
  <sheetPr>
    <tabColor theme="9" tint="0.59999389629810485"/>
  </sheetPr>
  <dimension ref="A1:R83"/>
  <sheetViews>
    <sheetView topLeftCell="D15" zoomScale="115" zoomScaleNormal="115" workbookViewId="0">
      <selection activeCell="K26" sqref="K26"/>
    </sheetView>
  </sheetViews>
  <sheetFormatPr defaultColWidth="8.88671875" defaultRowHeight="14.4" x14ac:dyDescent="0.3"/>
  <cols>
    <col min="1" max="1" width="17.44140625" bestFit="1" customWidth="1"/>
    <col min="2" max="2" width="18.44140625" customWidth="1"/>
    <col min="3" max="3" width="13.88671875" bestFit="1" customWidth="1"/>
    <col min="4" max="5" width="12.109375" bestFit="1" customWidth="1"/>
    <col min="6" max="6" width="14" bestFit="1" customWidth="1"/>
    <col min="7" max="7" width="12.109375" bestFit="1" customWidth="1"/>
    <col min="8" max="8" width="4" customWidth="1"/>
    <col min="9" max="9" width="2.44140625" customWidth="1"/>
    <col min="10" max="10" width="30.88671875" bestFit="1" customWidth="1"/>
    <col min="11" max="11" width="19" customWidth="1"/>
    <col min="12" max="12" width="13.88671875" bestFit="1" customWidth="1"/>
    <col min="13" max="13" width="32.21875" bestFit="1" customWidth="1"/>
    <col min="14" max="14" width="18.5546875" bestFit="1" customWidth="1"/>
    <col min="15" max="16" width="13.88671875" bestFit="1" customWidth="1"/>
    <col min="17" max="17" width="12.88671875" bestFit="1" customWidth="1"/>
    <col min="18" max="18" width="13.88671875" bestFit="1" customWidth="1"/>
  </cols>
  <sheetData>
    <row r="1" spans="1:18" ht="18" x14ac:dyDescent="0.35">
      <c r="A1" s="62" t="s">
        <v>20</v>
      </c>
      <c r="B1" s="62"/>
    </row>
    <row r="2" spans="1:18" x14ac:dyDescent="0.3">
      <c r="A2" s="34" t="s">
        <v>21</v>
      </c>
      <c r="B2" s="1">
        <v>300000</v>
      </c>
      <c r="C2" s="2"/>
      <c r="D2" s="2"/>
      <c r="E2" s="2"/>
    </row>
    <row r="3" spans="1:18" x14ac:dyDescent="0.3">
      <c r="A3" s="11"/>
      <c r="B3" s="3">
        <v>300000</v>
      </c>
      <c r="C3" s="2"/>
      <c r="D3" s="2"/>
      <c r="J3" s="4"/>
      <c r="K3" s="10"/>
    </row>
    <row r="4" spans="1:18" x14ac:dyDescent="0.3">
      <c r="A4" s="4" t="s">
        <v>0</v>
      </c>
      <c r="B4" s="6">
        <v>0.04</v>
      </c>
      <c r="C4" s="27" t="s">
        <v>1</v>
      </c>
      <c r="K4" s="5"/>
    </row>
    <row r="5" spans="1:18" x14ac:dyDescent="0.3">
      <c r="A5" s="4" t="s">
        <v>3</v>
      </c>
      <c r="B5">
        <v>59</v>
      </c>
      <c r="C5" t="s">
        <v>4</v>
      </c>
      <c r="D5" s="7"/>
      <c r="J5" s="63" t="s">
        <v>2</v>
      </c>
      <c r="K5" s="63"/>
      <c r="L5" s="63"/>
      <c r="M5" s="63"/>
      <c r="N5" s="63"/>
      <c r="O5" s="63"/>
      <c r="P5" s="63"/>
      <c r="Q5" s="63"/>
    </row>
    <row r="6" spans="1:18" x14ac:dyDescent="0.3">
      <c r="A6" s="4" t="s">
        <v>5</v>
      </c>
      <c r="B6" s="8">
        <v>0.2</v>
      </c>
      <c r="C6" s="9">
        <f>+B6*B3</f>
        <v>60000</v>
      </c>
      <c r="K6" s="5">
        <v>44835</v>
      </c>
      <c r="L6" s="52">
        <v>44926</v>
      </c>
      <c r="M6" s="5">
        <v>45291</v>
      </c>
      <c r="N6" s="5">
        <v>45657</v>
      </c>
      <c r="O6" s="5">
        <v>46022</v>
      </c>
      <c r="P6" s="5">
        <v>46387</v>
      </c>
      <c r="Q6" s="5">
        <v>46631</v>
      </c>
    </row>
    <row r="7" spans="1:18" x14ac:dyDescent="0.3">
      <c r="A7" s="4" t="s">
        <v>7</v>
      </c>
      <c r="B7" s="8">
        <v>0.01</v>
      </c>
      <c r="C7" s="9">
        <f>+B7*B3</f>
        <v>3000</v>
      </c>
      <c r="J7" s="4" t="s">
        <v>5</v>
      </c>
      <c r="K7" s="17">
        <f>+C6</f>
        <v>60000</v>
      </c>
      <c r="L7" s="53"/>
    </row>
    <row r="8" spans="1:18" x14ac:dyDescent="0.3">
      <c r="A8" s="4" t="s">
        <v>22</v>
      </c>
      <c r="B8" s="13">
        <v>4441.710890710985</v>
      </c>
      <c r="J8" s="4" t="s">
        <v>23</v>
      </c>
      <c r="K8" s="17">
        <f>+B5*B8</f>
        <v>262060.94255194813</v>
      </c>
      <c r="L8" s="53"/>
      <c r="R8" s="12"/>
    </row>
    <row r="9" spans="1:18" x14ac:dyDescent="0.3">
      <c r="J9" s="11" t="s">
        <v>24</v>
      </c>
      <c r="K9" s="23">
        <f>SUM(K7:K8)</f>
        <v>322060.94255194813</v>
      </c>
      <c r="L9" s="53"/>
    </row>
    <row r="10" spans="1:18" x14ac:dyDescent="0.3">
      <c r="J10" s="4" t="s">
        <v>25</v>
      </c>
      <c r="K10" s="17">
        <f>+Q6-K6</f>
        <v>1796</v>
      </c>
      <c r="L10" s="53"/>
    </row>
    <row r="11" spans="1:18" x14ac:dyDescent="0.3">
      <c r="J11" s="11" t="s">
        <v>6</v>
      </c>
      <c r="K11" s="14">
        <f>+K9/K10</f>
        <v>179.32123750108471</v>
      </c>
      <c r="L11" s="53"/>
    </row>
    <row r="12" spans="1:18" x14ac:dyDescent="0.3">
      <c r="B12" s="15" t="s">
        <v>12</v>
      </c>
      <c r="C12" s="15" t="s">
        <v>9</v>
      </c>
      <c r="D12" s="15" t="s">
        <v>13</v>
      </c>
      <c r="E12" s="15" t="s">
        <v>14</v>
      </c>
      <c r="F12" s="15" t="s">
        <v>15</v>
      </c>
      <c r="J12" s="4"/>
      <c r="L12" s="54"/>
    </row>
    <row r="13" spans="1:18" x14ac:dyDescent="0.3">
      <c r="F13" s="9">
        <f>+B3</f>
        <v>300000</v>
      </c>
      <c r="J13" s="4" t="s">
        <v>26</v>
      </c>
      <c r="L13" s="55">
        <f>+L6-K6</f>
        <v>91</v>
      </c>
      <c r="M13" s="28">
        <f t="shared" ref="M13:Q13" si="0">+M6-L6</f>
        <v>365</v>
      </c>
      <c r="N13" s="28">
        <f t="shared" si="0"/>
        <v>366</v>
      </c>
      <c r="O13" s="28">
        <f t="shared" si="0"/>
        <v>365</v>
      </c>
      <c r="P13" s="28">
        <f t="shared" si="0"/>
        <v>365</v>
      </c>
      <c r="Q13" s="28">
        <f t="shared" si="0"/>
        <v>244</v>
      </c>
    </row>
    <row r="14" spans="1:18" x14ac:dyDescent="0.3">
      <c r="B14" t="s">
        <v>5</v>
      </c>
      <c r="C14" s="9">
        <f>+C6</f>
        <v>60000</v>
      </c>
      <c r="D14" s="9">
        <f>+C14</f>
        <v>60000</v>
      </c>
      <c r="E14">
        <v>0</v>
      </c>
      <c r="F14" s="9">
        <f t="shared" ref="F14:F45" si="1">+F13-D14</f>
        <v>240000</v>
      </c>
      <c r="J14" s="11" t="s">
        <v>8</v>
      </c>
      <c r="K14" s="19"/>
      <c r="L14" s="58">
        <f>+L13*$K$11</f>
        <v>16318.232612598709</v>
      </c>
      <c r="M14" s="19">
        <f t="shared" ref="M14:Q14" si="2">+M13*$K$11</f>
        <v>65452.251687895921</v>
      </c>
      <c r="N14" s="19">
        <f t="shared" si="2"/>
        <v>65631.572925397006</v>
      </c>
      <c r="O14" s="19">
        <f t="shared" si="2"/>
        <v>65452.251687895921</v>
      </c>
      <c r="P14" s="19">
        <f t="shared" si="2"/>
        <v>65452.251687895921</v>
      </c>
      <c r="Q14" s="19">
        <f t="shared" si="2"/>
        <v>43754.381950264666</v>
      </c>
    </row>
    <row r="15" spans="1:18" x14ac:dyDescent="0.3">
      <c r="A15">
        <v>1</v>
      </c>
      <c r="B15" s="5">
        <v>44866</v>
      </c>
      <c r="C15" s="47">
        <f t="shared" ref="C15:C46" si="3">+$B$8</f>
        <v>4441.710890710985</v>
      </c>
      <c r="D15" s="9">
        <f>+C15-E15</f>
        <v>3641.710890710985</v>
      </c>
      <c r="E15" s="9">
        <f t="shared" ref="E15:E46" si="4">+$B$4/12*F14</f>
        <v>800</v>
      </c>
      <c r="F15" s="9">
        <f t="shared" si="1"/>
        <v>236358.28910928901</v>
      </c>
      <c r="J15" s="4" t="s">
        <v>10</v>
      </c>
      <c r="K15" s="17"/>
      <c r="L15" s="56">
        <f>+SUM(C14:C16)</f>
        <v>68883.421781421974</v>
      </c>
      <c r="M15" s="17">
        <f>+SUM(C17:C28)+L16</f>
        <v>105865.7198573551</v>
      </c>
      <c r="N15" s="17">
        <f>+SUM(C29:C40)+M16</f>
        <v>93713.998857991013</v>
      </c>
      <c r="O15" s="17">
        <f>+SUM(C41:C52)+N16</f>
        <v>81382.956621125835</v>
      </c>
      <c r="P15" s="17">
        <f>+SUM(C53:C64)+O16</f>
        <v>69231.235621761749</v>
      </c>
      <c r="Q15" s="17">
        <f>+SUM(C65:C73)+P16</f>
        <v>43754.381950264702</v>
      </c>
    </row>
    <row r="16" spans="1:18" x14ac:dyDescent="0.3">
      <c r="A16" s="29">
        <v>2</v>
      </c>
      <c r="B16" s="30">
        <v>44896</v>
      </c>
      <c r="C16" s="59">
        <f t="shared" si="3"/>
        <v>4441.710890710985</v>
      </c>
      <c r="D16" s="32">
        <f t="shared" ref="D16:D73" si="5">+C16-E16</f>
        <v>3653.8499270133552</v>
      </c>
      <c r="E16" s="32">
        <f t="shared" si="4"/>
        <v>787.86096369763004</v>
      </c>
      <c r="F16" s="32">
        <f t="shared" si="1"/>
        <v>232704.43918227564</v>
      </c>
      <c r="G16" s="29"/>
      <c r="J16" s="11" t="s">
        <v>11</v>
      </c>
      <c r="K16" s="19">
        <f>C6</f>
        <v>60000</v>
      </c>
      <c r="L16" s="57">
        <f t="shared" ref="L16:Q16" si="6">+L15-L14</f>
        <v>52565.189168823264</v>
      </c>
      <c r="M16" s="19">
        <f t="shared" si="6"/>
        <v>40413.468169459178</v>
      </c>
      <c r="N16" s="19">
        <f t="shared" si="6"/>
        <v>28082.425932594007</v>
      </c>
      <c r="O16" s="19">
        <f t="shared" si="6"/>
        <v>15930.704933229914</v>
      </c>
      <c r="P16" s="33">
        <f t="shared" si="6"/>
        <v>3778.9839338658276</v>
      </c>
      <c r="Q16" s="33">
        <f t="shared" si="6"/>
        <v>0</v>
      </c>
    </row>
    <row r="17" spans="1:18" x14ac:dyDescent="0.3">
      <c r="A17">
        <v>3</v>
      </c>
      <c r="B17" s="5">
        <v>44927</v>
      </c>
      <c r="C17" s="18">
        <f t="shared" si="3"/>
        <v>4441.710890710985</v>
      </c>
      <c r="D17" s="9">
        <f t="shared" si="5"/>
        <v>3666.029426770066</v>
      </c>
      <c r="E17" s="9">
        <f t="shared" si="4"/>
        <v>775.68146394091889</v>
      </c>
      <c r="F17" s="9">
        <f t="shared" si="1"/>
        <v>229038.40975550559</v>
      </c>
    </row>
    <row r="18" spans="1:18" x14ac:dyDescent="0.3">
      <c r="A18">
        <v>4</v>
      </c>
      <c r="B18" s="5">
        <v>44958</v>
      </c>
      <c r="C18" s="18">
        <f t="shared" si="3"/>
        <v>4441.710890710985</v>
      </c>
      <c r="D18" s="9">
        <f t="shared" si="5"/>
        <v>3678.2495248592995</v>
      </c>
      <c r="E18" s="9">
        <f t="shared" si="4"/>
        <v>763.4613658516854</v>
      </c>
      <c r="F18" s="9">
        <f t="shared" si="1"/>
        <v>225360.16023064629</v>
      </c>
      <c r="K18" s="15" t="s">
        <v>48</v>
      </c>
      <c r="L18" s="17"/>
      <c r="M18" s="17"/>
      <c r="N18" s="35" t="s">
        <v>51</v>
      </c>
      <c r="O18" s="17"/>
      <c r="P18" s="17"/>
      <c r="Q18" s="17"/>
    </row>
    <row r="19" spans="1:18" x14ac:dyDescent="0.3">
      <c r="A19">
        <v>5</v>
      </c>
      <c r="B19" s="5">
        <v>44986</v>
      </c>
      <c r="C19" s="18">
        <f t="shared" si="3"/>
        <v>4441.710890710985</v>
      </c>
      <c r="D19" s="9">
        <f t="shared" si="5"/>
        <v>3690.5103566088305</v>
      </c>
      <c r="E19" s="9">
        <f t="shared" si="4"/>
        <v>751.20053410215439</v>
      </c>
      <c r="F19" s="9">
        <f t="shared" si="1"/>
        <v>221669.64987403745</v>
      </c>
      <c r="J19" s="4" t="s">
        <v>6</v>
      </c>
      <c r="K19" s="66">
        <f>+K11</f>
        <v>179.32123750108471</v>
      </c>
      <c r="L19" s="19"/>
      <c r="M19" s="67" t="s">
        <v>17</v>
      </c>
      <c r="N19" s="69">
        <f>+K34</f>
        <v>66.815144766147</v>
      </c>
      <c r="O19" s="19"/>
      <c r="P19" s="19"/>
      <c r="Q19" s="19"/>
      <c r="R19" s="20"/>
    </row>
    <row r="20" spans="1:18" x14ac:dyDescent="0.3">
      <c r="A20">
        <v>6</v>
      </c>
      <c r="B20" s="5">
        <v>45017</v>
      </c>
      <c r="C20" s="18">
        <f t="shared" si="3"/>
        <v>4441.710890710985</v>
      </c>
      <c r="D20" s="9">
        <f t="shared" si="5"/>
        <v>3702.8120577975269</v>
      </c>
      <c r="E20" s="9">
        <f t="shared" si="4"/>
        <v>738.89883291345825</v>
      </c>
      <c r="F20" s="9">
        <f t="shared" si="1"/>
        <v>217966.83781623992</v>
      </c>
      <c r="J20" s="4" t="s">
        <v>26</v>
      </c>
      <c r="K20" s="17">
        <v>30</v>
      </c>
      <c r="L20" s="60"/>
      <c r="M20" s="68" t="s">
        <v>26</v>
      </c>
      <c r="N20" s="20">
        <f>+K20</f>
        <v>30</v>
      </c>
      <c r="R20" s="9"/>
    </row>
    <row r="21" spans="1:18" x14ac:dyDescent="0.3">
      <c r="A21">
        <v>7</v>
      </c>
      <c r="B21" s="5">
        <v>45047</v>
      </c>
      <c r="C21" s="18">
        <f t="shared" si="3"/>
        <v>4441.710890710985</v>
      </c>
      <c r="D21" s="9">
        <f t="shared" si="5"/>
        <v>3715.154764656852</v>
      </c>
      <c r="E21" s="9">
        <f t="shared" si="4"/>
        <v>726.55612605413307</v>
      </c>
      <c r="F21" s="9">
        <f t="shared" si="1"/>
        <v>214251.68305158307</v>
      </c>
      <c r="J21" s="11" t="s">
        <v>45</v>
      </c>
      <c r="K21" s="19">
        <f>+K19*K20</f>
        <v>5379.637125032541</v>
      </c>
      <c r="L21" s="60"/>
      <c r="M21" s="11" t="s">
        <v>49</v>
      </c>
      <c r="N21" s="23">
        <f>+N20*N19</f>
        <v>2004.45434298441</v>
      </c>
      <c r="R21" s="20"/>
    </row>
    <row r="22" spans="1:18" x14ac:dyDescent="0.3">
      <c r="A22">
        <v>8</v>
      </c>
      <c r="B22" s="5">
        <v>45078</v>
      </c>
      <c r="C22" s="18">
        <f t="shared" si="3"/>
        <v>4441.710890710985</v>
      </c>
      <c r="D22" s="9">
        <f t="shared" si="5"/>
        <v>3727.5386138723748</v>
      </c>
      <c r="E22" s="9">
        <f t="shared" si="4"/>
        <v>714.17227683861029</v>
      </c>
      <c r="F22" s="9">
        <f t="shared" si="1"/>
        <v>210524.1444377107</v>
      </c>
      <c r="J22" s="4" t="s">
        <v>46</v>
      </c>
      <c r="K22" s="20">
        <f>+C17</f>
        <v>4441.710890710985</v>
      </c>
      <c r="M22" s="11" t="s">
        <v>50</v>
      </c>
      <c r="N22" s="23">
        <f>-N21</f>
        <v>-2004.45434298441</v>
      </c>
    </row>
    <row r="23" spans="1:18" x14ac:dyDescent="0.3">
      <c r="A23">
        <v>9</v>
      </c>
      <c r="B23" s="5">
        <v>45108</v>
      </c>
      <c r="C23" s="18">
        <f t="shared" si="3"/>
        <v>4441.710890710985</v>
      </c>
      <c r="D23" s="9">
        <f t="shared" si="5"/>
        <v>3739.9637425852825</v>
      </c>
      <c r="E23" s="9">
        <f t="shared" si="4"/>
        <v>701.74714812570232</v>
      </c>
      <c r="F23" s="9">
        <f t="shared" si="1"/>
        <v>206784.18069512543</v>
      </c>
      <c r="J23" s="11" t="s">
        <v>47</v>
      </c>
      <c r="K23" s="23">
        <f>+K22-K21</f>
        <v>-937.92623432155597</v>
      </c>
    </row>
    <row r="24" spans="1:18" x14ac:dyDescent="0.3">
      <c r="A24">
        <v>10</v>
      </c>
      <c r="B24" s="5">
        <v>45139</v>
      </c>
      <c r="C24" s="18">
        <f t="shared" si="3"/>
        <v>4441.710890710985</v>
      </c>
      <c r="D24" s="9">
        <f t="shared" si="5"/>
        <v>3752.4302883939004</v>
      </c>
      <c r="E24" s="9">
        <f t="shared" si="4"/>
        <v>689.2806023170848</v>
      </c>
      <c r="F24" s="9">
        <f t="shared" si="1"/>
        <v>203031.75040673153</v>
      </c>
    </row>
    <row r="25" spans="1:18" x14ac:dyDescent="0.3">
      <c r="A25">
        <v>11</v>
      </c>
      <c r="B25" s="5">
        <v>45170</v>
      </c>
      <c r="C25" s="18">
        <f t="shared" si="3"/>
        <v>4441.710890710985</v>
      </c>
      <c r="D25" s="9">
        <f t="shared" si="5"/>
        <v>3764.9383893552131</v>
      </c>
      <c r="E25" s="9">
        <f t="shared" si="4"/>
        <v>676.77250135577185</v>
      </c>
      <c r="F25" s="9">
        <f t="shared" si="1"/>
        <v>199266.81201737633</v>
      </c>
    </row>
    <row r="26" spans="1:18" x14ac:dyDescent="0.3">
      <c r="A26">
        <v>12</v>
      </c>
      <c r="B26" s="5">
        <v>45200</v>
      </c>
      <c r="C26" s="18">
        <f t="shared" si="3"/>
        <v>4441.710890710985</v>
      </c>
      <c r="D26" s="9">
        <f t="shared" si="5"/>
        <v>3777.4881839863974</v>
      </c>
      <c r="E26" s="9">
        <f t="shared" si="4"/>
        <v>664.22270672458785</v>
      </c>
      <c r="F26" s="9">
        <f t="shared" si="1"/>
        <v>195489.32383338994</v>
      </c>
    </row>
    <row r="27" spans="1:18" x14ac:dyDescent="0.3">
      <c r="A27">
        <v>13</v>
      </c>
      <c r="B27" s="5">
        <v>45231</v>
      </c>
      <c r="C27" s="18">
        <f t="shared" si="3"/>
        <v>4441.710890710985</v>
      </c>
      <c r="D27" s="9">
        <f t="shared" si="5"/>
        <v>3790.079811266352</v>
      </c>
      <c r="E27" s="9">
        <f t="shared" si="4"/>
        <v>651.6310794446332</v>
      </c>
      <c r="F27" s="9">
        <f t="shared" si="1"/>
        <v>191699.24402212357</v>
      </c>
    </row>
    <row r="28" spans="1:18" x14ac:dyDescent="0.3">
      <c r="A28" s="29">
        <v>14</v>
      </c>
      <c r="B28" s="30">
        <v>45261</v>
      </c>
      <c r="C28" s="31">
        <f t="shared" si="3"/>
        <v>4441.710890710985</v>
      </c>
      <c r="D28" s="32">
        <f t="shared" si="5"/>
        <v>3802.7134106372396</v>
      </c>
      <c r="E28" s="32">
        <f t="shared" si="4"/>
        <v>638.99748007374524</v>
      </c>
      <c r="F28" s="32">
        <f t="shared" si="1"/>
        <v>187896.53061148635</v>
      </c>
      <c r="G28" s="29"/>
    </row>
    <row r="29" spans="1:18" x14ac:dyDescent="0.3">
      <c r="A29">
        <v>15</v>
      </c>
      <c r="B29" s="5">
        <v>45292</v>
      </c>
      <c r="C29" s="18">
        <f t="shared" si="3"/>
        <v>4441.710890710985</v>
      </c>
      <c r="D29" s="9">
        <f t="shared" si="5"/>
        <v>3815.3891220060304</v>
      </c>
      <c r="E29" s="9">
        <f t="shared" si="4"/>
        <v>626.32176870495459</v>
      </c>
      <c r="F29" s="9">
        <f t="shared" si="1"/>
        <v>184081.14148948033</v>
      </c>
    </row>
    <row r="30" spans="1:18" x14ac:dyDescent="0.3">
      <c r="A30">
        <v>16</v>
      </c>
      <c r="B30" s="5">
        <v>45323</v>
      </c>
      <c r="C30" s="18">
        <f t="shared" si="3"/>
        <v>4441.710890710985</v>
      </c>
      <c r="D30" s="9">
        <f t="shared" si="5"/>
        <v>3828.1070857460504</v>
      </c>
      <c r="E30" s="9">
        <f t="shared" si="4"/>
        <v>613.60380496493451</v>
      </c>
      <c r="F30" s="9">
        <f t="shared" si="1"/>
        <v>180253.03440373429</v>
      </c>
      <c r="J30" s="63" t="s">
        <v>16</v>
      </c>
      <c r="K30" s="63"/>
      <c r="L30" s="63"/>
      <c r="M30" s="63"/>
      <c r="N30" s="63"/>
      <c r="O30" s="63"/>
      <c r="P30" s="63"/>
      <c r="Q30" s="63"/>
    </row>
    <row r="31" spans="1:18" x14ac:dyDescent="0.3">
      <c r="A31">
        <v>17</v>
      </c>
      <c r="B31" s="5">
        <v>45352</v>
      </c>
      <c r="C31" s="18">
        <f t="shared" si="3"/>
        <v>4441.710890710985</v>
      </c>
      <c r="D31" s="9">
        <f t="shared" si="5"/>
        <v>3840.8674426985372</v>
      </c>
      <c r="E31" s="9">
        <f t="shared" si="4"/>
        <v>600.84344801244765</v>
      </c>
      <c r="F31" s="9">
        <f t="shared" si="1"/>
        <v>176412.16696103575</v>
      </c>
      <c r="K31" s="5">
        <v>44866</v>
      </c>
      <c r="L31" s="5">
        <f>+L6</f>
        <v>44926</v>
      </c>
      <c r="M31" s="5">
        <f>+M6</f>
        <v>45291</v>
      </c>
      <c r="N31" s="5">
        <f>+N6</f>
        <v>45657</v>
      </c>
      <c r="O31" s="5">
        <f>+O6</f>
        <v>46022</v>
      </c>
      <c r="P31" s="5">
        <f>+P6</f>
        <v>46387</v>
      </c>
      <c r="Q31" s="5">
        <f>+Q6</f>
        <v>46631</v>
      </c>
    </row>
    <row r="32" spans="1:18" x14ac:dyDescent="0.3">
      <c r="A32">
        <v>18</v>
      </c>
      <c r="B32" s="5">
        <v>45383</v>
      </c>
      <c r="C32" s="18">
        <f t="shared" si="3"/>
        <v>4441.710890710985</v>
      </c>
      <c r="D32" s="9">
        <f t="shared" si="5"/>
        <v>3853.6703341741991</v>
      </c>
      <c r="E32" s="9">
        <f t="shared" si="4"/>
        <v>588.04055653678586</v>
      </c>
      <c r="F32" s="9">
        <f t="shared" si="1"/>
        <v>172558.49662686154</v>
      </c>
      <c r="J32" s="4" t="s">
        <v>27</v>
      </c>
      <c r="K32" s="10">
        <f>+B3*40%</f>
        <v>120000</v>
      </c>
    </row>
    <row r="33" spans="1:17" x14ac:dyDescent="0.3">
      <c r="A33">
        <v>19</v>
      </c>
      <c r="B33" s="5">
        <v>45413</v>
      </c>
      <c r="C33" s="18">
        <f t="shared" si="3"/>
        <v>4441.710890710985</v>
      </c>
      <c r="D33" s="9">
        <f t="shared" si="5"/>
        <v>3866.51590195478</v>
      </c>
      <c r="E33" s="9">
        <f t="shared" si="4"/>
        <v>575.19498875620513</v>
      </c>
      <c r="F33" s="9">
        <f t="shared" si="1"/>
        <v>168691.98072490675</v>
      </c>
      <c r="J33" s="4" t="s">
        <v>25</v>
      </c>
      <c r="K33" s="20">
        <f>+K10</f>
        <v>1796</v>
      </c>
    </row>
    <row r="34" spans="1:17" x14ac:dyDescent="0.3">
      <c r="A34">
        <v>20</v>
      </c>
      <c r="B34" s="5">
        <v>45444</v>
      </c>
      <c r="C34" s="18">
        <f t="shared" si="3"/>
        <v>4441.710890710985</v>
      </c>
      <c r="D34" s="9">
        <f t="shared" si="5"/>
        <v>3879.4042882946292</v>
      </c>
      <c r="E34" s="9">
        <f t="shared" si="4"/>
        <v>562.30660241635587</v>
      </c>
      <c r="F34" s="9">
        <f t="shared" si="1"/>
        <v>164812.57643661211</v>
      </c>
      <c r="J34" s="4" t="s">
        <v>17</v>
      </c>
      <c r="K34" s="10">
        <f>+K32/K33</f>
        <v>66.815144766147</v>
      </c>
    </row>
    <row r="35" spans="1:17" x14ac:dyDescent="0.3">
      <c r="A35">
        <v>21</v>
      </c>
      <c r="B35" s="5">
        <v>45474</v>
      </c>
      <c r="C35" s="18">
        <f t="shared" si="3"/>
        <v>4441.710890710985</v>
      </c>
      <c r="D35" s="9">
        <f t="shared" si="5"/>
        <v>3892.335635922278</v>
      </c>
      <c r="E35" s="9">
        <f t="shared" si="4"/>
        <v>549.37525478870714</v>
      </c>
      <c r="F35" s="9">
        <f t="shared" si="1"/>
        <v>160920.24080068985</v>
      </c>
      <c r="J35" s="4" t="s">
        <v>26</v>
      </c>
      <c r="L35" s="20">
        <f>+L13</f>
        <v>91</v>
      </c>
      <c r="M35" s="20">
        <f>+M13</f>
        <v>365</v>
      </c>
      <c r="N35" s="20">
        <f>+N13</f>
        <v>366</v>
      </c>
      <c r="O35" s="20">
        <f>+O13</f>
        <v>365</v>
      </c>
      <c r="P35" s="20">
        <f>+P13</f>
        <v>365</v>
      </c>
      <c r="Q35" s="20">
        <f>+Q13</f>
        <v>244</v>
      </c>
    </row>
    <row r="36" spans="1:17" x14ac:dyDescent="0.3">
      <c r="A36">
        <v>22</v>
      </c>
      <c r="B36" s="5">
        <v>45505</v>
      </c>
      <c r="C36" s="18">
        <f t="shared" si="3"/>
        <v>4441.710890710985</v>
      </c>
      <c r="D36" s="9">
        <f t="shared" si="5"/>
        <v>3905.3100880420188</v>
      </c>
      <c r="E36" s="9">
        <f t="shared" si="4"/>
        <v>536.40080266896621</v>
      </c>
      <c r="F36" s="9">
        <f t="shared" si="1"/>
        <v>157014.93071264782</v>
      </c>
      <c r="J36" s="11" t="s">
        <v>18</v>
      </c>
      <c r="K36" s="19">
        <f>+K32</f>
        <v>120000</v>
      </c>
      <c r="L36" s="19">
        <f>+L35*$K$34</f>
        <v>6080.1781737193769</v>
      </c>
      <c r="M36" s="19">
        <f>+M35*$K$34</f>
        <v>24387.527839643655</v>
      </c>
      <c r="N36" s="19">
        <f>+N35*$K$34</f>
        <v>24454.342984409803</v>
      </c>
      <c r="O36" s="19">
        <f>+O35*$K$34</f>
        <v>24387.527839643655</v>
      </c>
      <c r="P36" s="19">
        <f>+P35*$K$34</f>
        <v>24387.527839643655</v>
      </c>
      <c r="Q36" s="19">
        <f>+Q35*$K$34</f>
        <v>16302.895322939868</v>
      </c>
    </row>
    <row r="37" spans="1:17" x14ac:dyDescent="0.3">
      <c r="A37">
        <v>23</v>
      </c>
      <c r="B37" s="5">
        <v>45536</v>
      </c>
      <c r="C37" s="18">
        <f t="shared" si="3"/>
        <v>4441.710890710985</v>
      </c>
      <c r="D37" s="9">
        <f t="shared" si="5"/>
        <v>3918.3277883354922</v>
      </c>
      <c r="E37" s="9">
        <f t="shared" si="4"/>
        <v>523.38310237549274</v>
      </c>
      <c r="F37" s="9">
        <f t="shared" si="1"/>
        <v>153096.60292431232</v>
      </c>
      <c r="J37" s="11" t="s">
        <v>19</v>
      </c>
      <c r="K37" s="19">
        <f>+K36</f>
        <v>120000</v>
      </c>
      <c r="L37" s="19">
        <f t="shared" ref="L37:Q37" si="7">+K37-L36</f>
        <v>113919.82182628062</v>
      </c>
      <c r="M37" s="19">
        <f t="shared" si="7"/>
        <v>89532.293986636971</v>
      </c>
      <c r="N37" s="19">
        <f t="shared" si="7"/>
        <v>65077.951002227172</v>
      </c>
      <c r="O37" s="19">
        <f t="shared" si="7"/>
        <v>40690.423162583516</v>
      </c>
      <c r="P37" s="19">
        <f t="shared" si="7"/>
        <v>16302.895322939861</v>
      </c>
      <c r="Q37" s="19">
        <f t="shared" si="7"/>
        <v>0</v>
      </c>
    </row>
    <row r="38" spans="1:17" x14ac:dyDescent="0.3">
      <c r="A38">
        <v>24</v>
      </c>
      <c r="B38" s="5">
        <v>45566</v>
      </c>
      <c r="C38" s="18">
        <f t="shared" si="3"/>
        <v>4441.710890710985</v>
      </c>
      <c r="D38" s="9">
        <f t="shared" si="5"/>
        <v>3931.3888809632772</v>
      </c>
      <c r="E38" s="9">
        <f t="shared" si="4"/>
        <v>510.32200974770774</v>
      </c>
      <c r="F38" s="9">
        <f t="shared" si="1"/>
        <v>149165.21404334903</v>
      </c>
    </row>
    <row r="39" spans="1:17" x14ac:dyDescent="0.3">
      <c r="A39">
        <v>25</v>
      </c>
      <c r="B39" s="5">
        <v>45597</v>
      </c>
      <c r="C39" s="18">
        <f t="shared" si="3"/>
        <v>4441.710890710985</v>
      </c>
      <c r="D39" s="9">
        <f t="shared" si="5"/>
        <v>3944.4935105664881</v>
      </c>
      <c r="E39" s="9">
        <f t="shared" si="4"/>
        <v>497.21738014449681</v>
      </c>
      <c r="F39" s="9">
        <f t="shared" si="1"/>
        <v>145220.72053278255</v>
      </c>
    </row>
    <row r="40" spans="1:17" x14ac:dyDescent="0.3">
      <c r="A40" s="29">
        <v>26</v>
      </c>
      <c r="B40" s="30">
        <v>45627</v>
      </c>
      <c r="C40" s="31">
        <f t="shared" si="3"/>
        <v>4441.710890710985</v>
      </c>
      <c r="D40" s="32">
        <f t="shared" si="5"/>
        <v>3957.6418222683765</v>
      </c>
      <c r="E40" s="32">
        <f t="shared" si="4"/>
        <v>484.06906844260851</v>
      </c>
      <c r="F40" s="32">
        <f t="shared" si="1"/>
        <v>141263.07871051418</v>
      </c>
      <c r="G40" s="29"/>
      <c r="K40" s="4"/>
      <c r="L40" s="17"/>
    </row>
    <row r="41" spans="1:17" x14ac:dyDescent="0.3">
      <c r="A41">
        <v>27</v>
      </c>
      <c r="B41" s="5">
        <v>45658</v>
      </c>
      <c r="C41" s="18">
        <f t="shared" si="3"/>
        <v>4441.710890710985</v>
      </c>
      <c r="D41" s="9">
        <f t="shared" si="5"/>
        <v>3970.8339616759376</v>
      </c>
      <c r="E41" s="9">
        <f t="shared" si="4"/>
        <v>470.87692903504728</v>
      </c>
      <c r="F41" s="9">
        <f t="shared" si="1"/>
        <v>137292.24474883825</v>
      </c>
      <c r="J41" s="11" t="s">
        <v>28</v>
      </c>
      <c r="K41" s="15" t="s">
        <v>32</v>
      </c>
      <c r="L41" s="35" t="s">
        <v>33</v>
      </c>
    </row>
    <row r="42" spans="1:17" x14ac:dyDescent="0.3">
      <c r="A42">
        <v>28</v>
      </c>
      <c r="B42" s="5">
        <v>45689</v>
      </c>
      <c r="C42" s="18">
        <f t="shared" si="3"/>
        <v>4441.710890710985</v>
      </c>
      <c r="D42" s="9">
        <f t="shared" si="5"/>
        <v>3984.0700748815243</v>
      </c>
      <c r="E42" s="9">
        <f t="shared" si="4"/>
        <v>457.64081582946085</v>
      </c>
      <c r="F42" s="9">
        <f t="shared" si="1"/>
        <v>133308.17467395673</v>
      </c>
      <c r="J42" s="4" t="s">
        <v>29</v>
      </c>
      <c r="K42" s="37">
        <f>+K32*2/3</f>
        <v>80000</v>
      </c>
      <c r="L42" s="17"/>
    </row>
    <row r="43" spans="1:17" x14ac:dyDescent="0.3">
      <c r="A43">
        <v>29</v>
      </c>
      <c r="B43" s="5">
        <v>45717</v>
      </c>
      <c r="C43" s="18">
        <f t="shared" si="3"/>
        <v>4441.710890710985</v>
      </c>
      <c r="D43" s="9">
        <f t="shared" si="5"/>
        <v>3997.3503084644626</v>
      </c>
      <c r="E43" s="9">
        <f t="shared" si="4"/>
        <v>444.36058224652248</v>
      </c>
      <c r="F43" s="9">
        <f t="shared" si="1"/>
        <v>129310.82436549227</v>
      </c>
      <c r="J43" s="4" t="s">
        <v>34</v>
      </c>
      <c r="K43" s="37"/>
      <c r="L43" s="36">
        <f>+L36</f>
        <v>6080.1781737193769</v>
      </c>
      <c r="M43" t="s">
        <v>43</v>
      </c>
    </row>
    <row r="44" spans="1:17" x14ac:dyDescent="0.3">
      <c r="A44">
        <v>30</v>
      </c>
      <c r="B44" s="5">
        <v>45748</v>
      </c>
      <c r="C44" s="18">
        <f t="shared" si="3"/>
        <v>4441.710890710985</v>
      </c>
      <c r="D44" s="9">
        <f t="shared" si="5"/>
        <v>4010.6748094926775</v>
      </c>
      <c r="E44" s="9">
        <f t="shared" si="4"/>
        <v>431.03608121830757</v>
      </c>
      <c r="F44" s="9">
        <f t="shared" si="1"/>
        <v>125300.1495559996</v>
      </c>
      <c r="J44" s="4" t="s">
        <v>30</v>
      </c>
      <c r="K44" s="24"/>
      <c r="L44" s="36">
        <f>+L37</f>
        <v>113919.82182628062</v>
      </c>
      <c r="M44" t="s">
        <v>44</v>
      </c>
    </row>
    <row r="45" spans="1:17" x14ac:dyDescent="0.3">
      <c r="A45">
        <v>31</v>
      </c>
      <c r="B45" s="5">
        <v>45778</v>
      </c>
      <c r="C45" s="18">
        <f t="shared" si="3"/>
        <v>4441.710890710985</v>
      </c>
      <c r="D45" s="9">
        <f t="shared" si="5"/>
        <v>4024.0437255243196</v>
      </c>
      <c r="E45" s="9">
        <f t="shared" si="4"/>
        <v>417.66716518666533</v>
      </c>
      <c r="F45" s="9">
        <f t="shared" si="1"/>
        <v>121276.10583047528</v>
      </c>
      <c r="J45" s="11" t="s">
        <v>31</v>
      </c>
      <c r="K45" s="61">
        <f>SUM(L42:L44)-SUM(K42:K44)</f>
        <v>40000</v>
      </c>
      <c r="L45" s="17"/>
    </row>
    <row r="46" spans="1:17" x14ac:dyDescent="0.3">
      <c r="A46">
        <v>32</v>
      </c>
      <c r="B46" s="5">
        <v>45809</v>
      </c>
      <c r="C46" s="18">
        <f t="shared" si="3"/>
        <v>4441.710890710985</v>
      </c>
      <c r="D46" s="9">
        <f t="shared" si="5"/>
        <v>4037.4572046094008</v>
      </c>
      <c r="E46" s="9">
        <f t="shared" si="4"/>
        <v>404.25368610158432</v>
      </c>
      <c r="F46" s="9">
        <f t="shared" ref="F46:F74" si="8">+F45-D46</f>
        <v>117238.64862586588</v>
      </c>
    </row>
    <row r="47" spans="1:17" x14ac:dyDescent="0.3">
      <c r="A47">
        <v>33</v>
      </c>
      <c r="B47" s="5">
        <v>45839</v>
      </c>
      <c r="C47" s="18">
        <f t="shared" ref="C47:C73" si="9">+$B$8</f>
        <v>4441.710890710985</v>
      </c>
      <c r="D47" s="9">
        <f t="shared" si="5"/>
        <v>4050.9153952914321</v>
      </c>
      <c r="E47" s="9">
        <f t="shared" ref="E47:E74" si="10">+$B$4/12*F46</f>
        <v>390.79549541955299</v>
      </c>
      <c r="F47" s="9">
        <f t="shared" si="8"/>
        <v>113187.73323057445</v>
      </c>
      <c r="J47" s="11"/>
      <c r="K47" s="3"/>
      <c r="L47" s="21"/>
      <c r="M47" s="21"/>
      <c r="N47" s="21"/>
      <c r="O47" s="21"/>
      <c r="P47" s="21"/>
      <c r="Q47" s="21"/>
    </row>
    <row r="48" spans="1:17" x14ac:dyDescent="0.3">
      <c r="A48">
        <v>34</v>
      </c>
      <c r="B48" s="5">
        <v>45870</v>
      </c>
      <c r="C48" s="18">
        <f t="shared" si="9"/>
        <v>4441.710890710985</v>
      </c>
      <c r="D48" s="9">
        <f t="shared" si="5"/>
        <v>4064.4184466090701</v>
      </c>
      <c r="E48" s="9">
        <f t="shared" si="10"/>
        <v>377.29244410191484</v>
      </c>
      <c r="F48" s="9">
        <f t="shared" si="8"/>
        <v>109123.31478396538</v>
      </c>
    </row>
    <row r="49" spans="1:13" x14ac:dyDescent="0.3">
      <c r="A49">
        <v>35</v>
      </c>
      <c r="B49" s="5">
        <v>45901</v>
      </c>
      <c r="C49" s="18">
        <f t="shared" si="9"/>
        <v>4441.710890710985</v>
      </c>
      <c r="D49" s="9">
        <f t="shared" si="5"/>
        <v>4077.966508097767</v>
      </c>
      <c r="E49" s="9">
        <f t="shared" si="10"/>
        <v>363.74438261321797</v>
      </c>
      <c r="F49" s="9">
        <f t="shared" si="8"/>
        <v>105045.34827586761</v>
      </c>
    </row>
    <row r="50" spans="1:13" x14ac:dyDescent="0.3">
      <c r="A50">
        <v>36</v>
      </c>
      <c r="B50" s="5">
        <v>45931</v>
      </c>
      <c r="C50" s="18">
        <f t="shared" si="9"/>
        <v>4441.710890710985</v>
      </c>
      <c r="D50" s="9">
        <f t="shared" si="5"/>
        <v>4091.5597297914264</v>
      </c>
      <c r="E50" s="9">
        <f t="shared" si="10"/>
        <v>350.15116091955872</v>
      </c>
      <c r="F50" s="9">
        <f t="shared" si="8"/>
        <v>100953.78854607619</v>
      </c>
    </row>
    <row r="51" spans="1:13" x14ac:dyDescent="0.3">
      <c r="A51">
        <v>37</v>
      </c>
      <c r="B51" s="5">
        <v>45962</v>
      </c>
      <c r="C51" s="18">
        <f t="shared" si="9"/>
        <v>4441.710890710985</v>
      </c>
      <c r="D51" s="9">
        <f t="shared" si="5"/>
        <v>4105.1982622240648</v>
      </c>
      <c r="E51" s="9">
        <f t="shared" si="10"/>
        <v>336.51262848692068</v>
      </c>
      <c r="F51" s="9">
        <f t="shared" si="8"/>
        <v>96848.590283852129</v>
      </c>
    </row>
    <row r="52" spans="1:13" x14ac:dyDescent="0.3">
      <c r="A52" s="29">
        <v>38</v>
      </c>
      <c r="B52" s="30">
        <v>45992</v>
      </c>
      <c r="C52" s="31">
        <f t="shared" si="9"/>
        <v>4441.710890710985</v>
      </c>
      <c r="D52" s="32">
        <f t="shared" si="5"/>
        <v>4118.8822564314778</v>
      </c>
      <c r="E52" s="32">
        <f t="shared" si="10"/>
        <v>322.82863427950713</v>
      </c>
      <c r="F52" s="32">
        <f t="shared" si="8"/>
        <v>92729.708027420653</v>
      </c>
      <c r="G52" s="29"/>
    </row>
    <row r="53" spans="1:13" x14ac:dyDescent="0.3">
      <c r="A53">
        <v>39</v>
      </c>
      <c r="B53" s="5">
        <v>46023</v>
      </c>
      <c r="C53" s="18">
        <f t="shared" si="9"/>
        <v>4441.710890710985</v>
      </c>
      <c r="D53" s="9">
        <f t="shared" si="5"/>
        <v>4132.6118639529159</v>
      </c>
      <c r="E53" s="9">
        <f t="shared" si="10"/>
        <v>309.09902675806887</v>
      </c>
      <c r="F53" s="9">
        <f t="shared" si="8"/>
        <v>88597.096163467737</v>
      </c>
    </row>
    <row r="54" spans="1:13" x14ac:dyDescent="0.3">
      <c r="A54">
        <v>40</v>
      </c>
      <c r="B54" s="5">
        <v>46054</v>
      </c>
      <c r="C54" s="18">
        <f t="shared" si="9"/>
        <v>4441.710890710985</v>
      </c>
      <c r="D54" s="9">
        <f t="shared" si="5"/>
        <v>4146.3872368327593</v>
      </c>
      <c r="E54" s="9">
        <f t="shared" si="10"/>
        <v>295.3236538782258</v>
      </c>
      <c r="F54" s="9">
        <f t="shared" si="8"/>
        <v>84450.708926634979</v>
      </c>
    </row>
    <row r="55" spans="1:13" x14ac:dyDescent="0.3">
      <c r="A55">
        <v>41</v>
      </c>
      <c r="B55" s="5">
        <v>46082</v>
      </c>
      <c r="C55" s="18">
        <f t="shared" si="9"/>
        <v>4441.710890710985</v>
      </c>
      <c r="D55" s="9">
        <f t="shared" si="5"/>
        <v>4160.2085276222015</v>
      </c>
      <c r="E55" s="9">
        <f t="shared" si="10"/>
        <v>281.50236308878328</v>
      </c>
      <c r="F55" s="9">
        <f t="shared" si="8"/>
        <v>80290.500399012773</v>
      </c>
    </row>
    <row r="56" spans="1:13" x14ac:dyDescent="0.3">
      <c r="A56">
        <v>42</v>
      </c>
      <c r="B56" s="5">
        <v>46113</v>
      </c>
      <c r="C56" s="18">
        <f t="shared" si="9"/>
        <v>4441.710890710985</v>
      </c>
      <c r="D56" s="9">
        <f t="shared" si="5"/>
        <v>4174.0758893809425</v>
      </c>
      <c r="E56" s="9">
        <f t="shared" si="10"/>
        <v>267.6350013300426</v>
      </c>
      <c r="F56" s="9">
        <f t="shared" si="8"/>
        <v>76116.424509631834</v>
      </c>
    </row>
    <row r="57" spans="1:13" x14ac:dyDescent="0.3">
      <c r="A57">
        <v>43</v>
      </c>
      <c r="B57" s="5">
        <v>46143</v>
      </c>
      <c r="C57" s="18">
        <f t="shared" si="9"/>
        <v>4441.710890710985</v>
      </c>
      <c r="D57" s="9">
        <f t="shared" si="5"/>
        <v>4187.989475678879</v>
      </c>
      <c r="E57" s="9">
        <f t="shared" si="10"/>
        <v>253.72141503210614</v>
      </c>
      <c r="F57" s="9">
        <f t="shared" si="8"/>
        <v>71928.435033952948</v>
      </c>
    </row>
    <row r="58" spans="1:13" x14ac:dyDescent="0.3">
      <c r="A58">
        <v>44</v>
      </c>
      <c r="B58" s="5">
        <v>46174</v>
      </c>
      <c r="C58" s="18">
        <f t="shared" si="9"/>
        <v>4441.710890710985</v>
      </c>
      <c r="D58" s="9">
        <f t="shared" si="5"/>
        <v>4201.9494405978085</v>
      </c>
      <c r="E58" s="9">
        <f t="shared" si="10"/>
        <v>239.76145011317652</v>
      </c>
      <c r="F58" s="9">
        <f t="shared" si="8"/>
        <v>67726.485593355144</v>
      </c>
    </row>
    <row r="59" spans="1:13" x14ac:dyDescent="0.3">
      <c r="A59">
        <v>45</v>
      </c>
      <c r="B59" s="5">
        <v>46204</v>
      </c>
      <c r="C59" s="18">
        <f t="shared" si="9"/>
        <v>4441.710890710985</v>
      </c>
      <c r="D59" s="9">
        <f t="shared" si="5"/>
        <v>4215.9559387331346</v>
      </c>
      <c r="E59" s="9">
        <f t="shared" si="10"/>
        <v>225.75495197785048</v>
      </c>
      <c r="F59" s="9">
        <f t="shared" si="8"/>
        <v>63510.529654622012</v>
      </c>
    </row>
    <row r="60" spans="1:13" x14ac:dyDescent="0.3">
      <c r="A60">
        <v>46</v>
      </c>
      <c r="B60" s="5">
        <v>46235</v>
      </c>
      <c r="C60" s="18">
        <f t="shared" si="9"/>
        <v>4441.710890710985</v>
      </c>
      <c r="D60" s="9">
        <f t="shared" si="5"/>
        <v>4230.0091251955782</v>
      </c>
      <c r="E60" s="9">
        <f t="shared" si="10"/>
        <v>211.70176551540672</v>
      </c>
      <c r="F60" s="9">
        <f t="shared" si="8"/>
        <v>59280.520529426431</v>
      </c>
    </row>
    <row r="61" spans="1:13" x14ac:dyDescent="0.3">
      <c r="A61">
        <v>47</v>
      </c>
      <c r="B61" s="5">
        <v>46266</v>
      </c>
      <c r="C61" s="18">
        <f t="shared" si="9"/>
        <v>4441.710890710985</v>
      </c>
      <c r="D61" s="9">
        <f t="shared" si="5"/>
        <v>4244.1091556128968</v>
      </c>
      <c r="E61" s="9">
        <f t="shared" si="10"/>
        <v>197.60173509808811</v>
      </c>
      <c r="F61" s="9">
        <f t="shared" si="8"/>
        <v>55036.411373813535</v>
      </c>
    </row>
    <row r="62" spans="1:13" x14ac:dyDescent="0.3">
      <c r="A62">
        <v>48</v>
      </c>
      <c r="B62" s="5">
        <v>46296</v>
      </c>
      <c r="C62" s="18">
        <f t="shared" si="9"/>
        <v>4441.710890710985</v>
      </c>
      <c r="D62" s="9">
        <f t="shared" si="5"/>
        <v>4258.2561861316062</v>
      </c>
      <c r="E62" s="9">
        <f t="shared" si="10"/>
        <v>183.45470457937847</v>
      </c>
      <c r="F62" s="9">
        <f t="shared" si="8"/>
        <v>50778.155187681929</v>
      </c>
    </row>
    <row r="63" spans="1:13" x14ac:dyDescent="0.3">
      <c r="A63">
        <v>49</v>
      </c>
      <c r="B63" s="5">
        <v>46327</v>
      </c>
      <c r="C63" s="18">
        <f t="shared" si="9"/>
        <v>4441.710890710985</v>
      </c>
      <c r="D63" s="9">
        <f t="shared" si="5"/>
        <v>4272.4503734187119</v>
      </c>
      <c r="E63" s="9">
        <f t="shared" si="10"/>
        <v>169.26051729227311</v>
      </c>
      <c r="F63" s="9">
        <f t="shared" si="8"/>
        <v>46505.704814263219</v>
      </c>
      <c r="M63" s="15"/>
    </row>
    <row r="64" spans="1:13" x14ac:dyDescent="0.3">
      <c r="A64" s="29">
        <v>50</v>
      </c>
      <c r="B64" s="30">
        <v>46357</v>
      </c>
      <c r="C64" s="31">
        <f t="shared" si="9"/>
        <v>4441.710890710985</v>
      </c>
      <c r="D64" s="32">
        <f t="shared" si="5"/>
        <v>4286.691874663441</v>
      </c>
      <c r="E64" s="32">
        <f t="shared" si="10"/>
        <v>155.01901604754408</v>
      </c>
      <c r="F64" s="32">
        <f t="shared" si="8"/>
        <v>42219.012939599779</v>
      </c>
      <c r="G64" s="29"/>
      <c r="L64" s="11"/>
      <c r="M64" s="22"/>
    </row>
    <row r="65" spans="1:15" x14ac:dyDescent="0.3">
      <c r="A65">
        <v>51</v>
      </c>
      <c r="B65" s="5">
        <v>46388</v>
      </c>
      <c r="C65" s="18">
        <f t="shared" si="9"/>
        <v>4441.710890710985</v>
      </c>
      <c r="D65" s="9">
        <f t="shared" si="5"/>
        <v>4300.980847578986</v>
      </c>
      <c r="E65" s="9">
        <f t="shared" si="10"/>
        <v>140.73004313199928</v>
      </c>
      <c r="F65" s="9">
        <f t="shared" si="8"/>
        <v>37918.032092020796</v>
      </c>
      <c r="L65" s="11"/>
      <c r="M65" s="14"/>
    </row>
    <row r="66" spans="1:15" x14ac:dyDescent="0.3">
      <c r="A66">
        <v>52</v>
      </c>
      <c r="B66" s="5">
        <v>46419</v>
      </c>
      <c r="C66" s="18">
        <f t="shared" si="9"/>
        <v>4441.710890710985</v>
      </c>
      <c r="D66" s="9">
        <f t="shared" si="5"/>
        <v>4315.317450404249</v>
      </c>
      <c r="E66" s="9">
        <f t="shared" si="10"/>
        <v>126.393440306736</v>
      </c>
      <c r="F66" s="9">
        <f t="shared" si="8"/>
        <v>33602.714641616549</v>
      </c>
      <c r="L66" s="4"/>
      <c r="M66" s="17"/>
    </row>
    <row r="67" spans="1:15" x14ac:dyDescent="0.3">
      <c r="A67">
        <v>53</v>
      </c>
      <c r="B67" s="5">
        <v>46447</v>
      </c>
      <c r="C67" s="18">
        <f t="shared" si="9"/>
        <v>4441.710890710985</v>
      </c>
      <c r="D67" s="9">
        <f t="shared" si="5"/>
        <v>4329.7018419055967</v>
      </c>
      <c r="E67" s="9">
        <f t="shared" si="10"/>
        <v>112.0090488053885</v>
      </c>
      <c r="F67" s="9">
        <f t="shared" si="8"/>
        <v>29273.012799710952</v>
      </c>
      <c r="L67" s="4"/>
      <c r="M67" s="17"/>
    </row>
    <row r="68" spans="1:15" x14ac:dyDescent="0.3">
      <c r="A68">
        <v>54</v>
      </c>
      <c r="B68" s="5">
        <v>46478</v>
      </c>
      <c r="C68" s="18">
        <f t="shared" si="9"/>
        <v>4441.710890710985</v>
      </c>
      <c r="D68" s="9">
        <f t="shared" si="5"/>
        <v>4344.1341813786148</v>
      </c>
      <c r="E68" s="9">
        <f t="shared" si="10"/>
        <v>97.576709332369845</v>
      </c>
      <c r="F68" s="9">
        <f t="shared" si="8"/>
        <v>24928.878618332339</v>
      </c>
      <c r="L68" s="4"/>
      <c r="M68" s="17"/>
    </row>
    <row r="69" spans="1:15" x14ac:dyDescent="0.3">
      <c r="A69">
        <v>55</v>
      </c>
      <c r="B69" s="5">
        <v>46508</v>
      </c>
      <c r="C69" s="18">
        <f t="shared" si="9"/>
        <v>4441.710890710985</v>
      </c>
      <c r="D69" s="9">
        <f t="shared" si="5"/>
        <v>4358.614628649877</v>
      </c>
      <c r="E69" s="9">
        <f t="shared" si="10"/>
        <v>83.096262061107808</v>
      </c>
      <c r="F69" s="9">
        <f t="shared" si="8"/>
        <v>20570.263989682462</v>
      </c>
      <c r="L69" s="4"/>
      <c r="M69" s="17"/>
    </row>
    <row r="70" spans="1:15" x14ac:dyDescent="0.3">
      <c r="A70">
        <v>56</v>
      </c>
      <c r="B70" s="5">
        <v>46539</v>
      </c>
      <c r="C70" s="18">
        <f t="shared" si="9"/>
        <v>4441.710890710985</v>
      </c>
      <c r="D70" s="9">
        <f t="shared" si="5"/>
        <v>4373.1433440787105</v>
      </c>
      <c r="E70" s="9">
        <f t="shared" si="10"/>
        <v>68.567546632274883</v>
      </c>
      <c r="F70" s="9">
        <f t="shared" si="8"/>
        <v>16197.120645603751</v>
      </c>
      <c r="L70" s="11"/>
      <c r="M70" s="23"/>
    </row>
    <row r="71" spans="1:15" x14ac:dyDescent="0.3">
      <c r="A71">
        <v>57</v>
      </c>
      <c r="B71" s="5">
        <v>46569</v>
      </c>
      <c r="C71" s="18">
        <f t="shared" si="9"/>
        <v>4441.710890710985</v>
      </c>
      <c r="D71" s="9">
        <f t="shared" si="5"/>
        <v>4387.7204885589726</v>
      </c>
      <c r="E71" s="9">
        <f t="shared" si="10"/>
        <v>53.990402152012507</v>
      </c>
      <c r="F71" s="9">
        <f t="shared" si="8"/>
        <v>11809.400157044778</v>
      </c>
    </row>
    <row r="72" spans="1:15" x14ac:dyDescent="0.3">
      <c r="A72">
        <v>58</v>
      </c>
      <c r="B72" s="5">
        <v>46600</v>
      </c>
      <c r="C72" s="18">
        <f t="shared" si="9"/>
        <v>4441.710890710985</v>
      </c>
      <c r="D72" s="9">
        <f t="shared" si="5"/>
        <v>4402.3462235208353</v>
      </c>
      <c r="E72" s="9">
        <f t="shared" si="10"/>
        <v>39.364667190149262</v>
      </c>
      <c r="F72" s="9">
        <f t="shared" si="8"/>
        <v>7407.0539335239428</v>
      </c>
      <c r="L72" s="11"/>
      <c r="M72" s="19"/>
      <c r="O72" s="17"/>
    </row>
    <row r="73" spans="1:15" x14ac:dyDescent="0.3">
      <c r="A73">
        <v>59</v>
      </c>
      <c r="B73" s="5">
        <v>46631</v>
      </c>
      <c r="C73" s="16">
        <f t="shared" si="9"/>
        <v>4441.710890710985</v>
      </c>
      <c r="D73" s="9">
        <f t="shared" si="5"/>
        <v>4417.020710932572</v>
      </c>
      <c r="E73" s="9">
        <f t="shared" si="10"/>
        <v>24.690179778413142</v>
      </c>
      <c r="F73" s="9">
        <f t="shared" si="8"/>
        <v>2990.0332225913708</v>
      </c>
      <c r="L73" s="11"/>
      <c r="M73" s="19"/>
      <c r="O73" s="17"/>
    </row>
    <row r="74" spans="1:15" x14ac:dyDescent="0.3">
      <c r="B74" s="5">
        <v>46661</v>
      </c>
      <c r="C74" s="9">
        <f>+C7</f>
        <v>3000</v>
      </c>
      <c r="D74" s="9">
        <v>2990.0332225913708</v>
      </c>
      <c r="E74" s="9">
        <f t="shared" si="10"/>
        <v>9.9667774086379026</v>
      </c>
      <c r="F74" s="9">
        <f t="shared" si="8"/>
        <v>0</v>
      </c>
      <c r="L74" s="24"/>
      <c r="M74" s="19"/>
    </row>
    <row r="75" spans="1:15" x14ac:dyDescent="0.3">
      <c r="L75" s="11"/>
      <c r="M75" s="14"/>
      <c r="N75" s="6"/>
    </row>
    <row r="76" spans="1:15" x14ac:dyDescent="0.3">
      <c r="D76" s="9">
        <f>SUM(D14:D75)</f>
        <v>300000.00000000017</v>
      </c>
      <c r="E76" s="9">
        <f>SUM(E14:E75)</f>
        <v>25060.942551948061</v>
      </c>
      <c r="F76" s="9">
        <f>SUM(F14:F75)</f>
        <v>7518282.7655844204</v>
      </c>
    </row>
    <row r="78" spans="1:15" x14ac:dyDescent="0.3">
      <c r="L78" s="4"/>
      <c r="M78" s="9"/>
    </row>
    <row r="79" spans="1:15" x14ac:dyDescent="0.3">
      <c r="L79" s="25"/>
      <c r="M79" s="9"/>
      <c r="N79" s="26"/>
    </row>
    <row r="80" spans="1:15" x14ac:dyDescent="0.3">
      <c r="L80" s="11"/>
      <c r="M80" s="14"/>
    </row>
    <row r="82" spans="12:13" x14ac:dyDescent="0.3">
      <c r="L82" s="25"/>
      <c r="M82" s="20"/>
    </row>
    <row r="83" spans="12:13" x14ac:dyDescent="0.3">
      <c r="L83" s="11"/>
      <c r="M83" s="23"/>
    </row>
  </sheetData>
  <mergeCells count="3">
    <mergeCell ref="A1:B1"/>
    <mergeCell ref="J5:Q5"/>
    <mergeCell ref="J30:Q3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66E6D-BF07-425D-9869-88F5853C079A}">
  <sheetPr>
    <tabColor theme="9" tint="0.59999389629810485"/>
  </sheetPr>
  <dimension ref="A1:T122"/>
  <sheetViews>
    <sheetView showGridLines="0" topLeftCell="A7" zoomScaleNormal="100" workbookViewId="0">
      <selection activeCell="P50" sqref="P50:P61"/>
    </sheetView>
  </sheetViews>
  <sheetFormatPr defaultColWidth="8.88671875" defaultRowHeight="14.4" x14ac:dyDescent="0.3"/>
  <cols>
    <col min="1" max="1" width="18.44140625" bestFit="1" customWidth="1"/>
    <col min="2" max="2" width="15.5546875" customWidth="1"/>
    <col min="3" max="3" width="13.88671875" bestFit="1" customWidth="1"/>
    <col min="4" max="5" width="12.109375" bestFit="1" customWidth="1"/>
    <col min="6" max="6" width="13.44140625" customWidth="1"/>
    <col min="7" max="7" width="12.109375" bestFit="1" customWidth="1"/>
    <col min="8" max="8" width="6.109375" customWidth="1"/>
    <col min="9" max="9" width="2.5546875" customWidth="1"/>
    <col min="10" max="10" width="8.33203125" bestFit="1" customWidth="1"/>
    <col min="11" max="11" width="15.5546875" customWidth="1"/>
    <col min="12" max="12" width="13.88671875" bestFit="1" customWidth="1"/>
    <col min="13" max="14" width="12.109375" bestFit="1" customWidth="1"/>
    <col min="15" max="15" width="13.44140625" customWidth="1"/>
    <col min="16" max="16" width="12.109375" bestFit="1" customWidth="1"/>
    <col min="18" max="18" width="23.88671875" bestFit="1" customWidth="1"/>
    <col min="20" max="20" width="12" bestFit="1" customWidth="1"/>
  </cols>
  <sheetData>
    <row r="1" spans="1:18" ht="18" x14ac:dyDescent="0.35">
      <c r="A1" s="64" t="s">
        <v>38</v>
      </c>
      <c r="B1" s="64"/>
      <c r="J1" s="64" t="s">
        <v>41</v>
      </c>
      <c r="K1" s="64"/>
    </row>
    <row r="2" spans="1:18" x14ac:dyDescent="0.3">
      <c r="A2" s="38" t="s">
        <v>39</v>
      </c>
      <c r="B2" s="1">
        <v>980000</v>
      </c>
      <c r="C2" s="39"/>
      <c r="D2" s="39"/>
      <c r="J2" s="38" t="s">
        <v>39</v>
      </c>
      <c r="K2" s="1">
        <v>750000</v>
      </c>
      <c r="L2" s="39"/>
      <c r="M2" s="39"/>
    </row>
    <row r="3" spans="1:18" x14ac:dyDescent="0.3">
      <c r="A3" s="4" t="s">
        <v>35</v>
      </c>
      <c r="B3" s="40">
        <v>1.6507285141353287E-2</v>
      </c>
      <c r="C3" t="s">
        <v>36</v>
      </c>
      <c r="J3" s="4" t="s">
        <v>35</v>
      </c>
      <c r="K3" s="40">
        <v>1.8499999999999999E-2</v>
      </c>
      <c r="L3" t="s">
        <v>36</v>
      </c>
    </row>
    <row r="4" spans="1:18" x14ac:dyDescent="0.3">
      <c r="A4" s="4" t="s">
        <v>3</v>
      </c>
      <c r="B4">
        <v>60</v>
      </c>
      <c r="C4" t="s">
        <v>4</v>
      </c>
      <c r="J4" s="4" t="s">
        <v>3</v>
      </c>
      <c r="K4">
        <v>60</v>
      </c>
      <c r="L4" t="s">
        <v>4</v>
      </c>
    </row>
    <row r="5" spans="1:18" x14ac:dyDescent="0.3">
      <c r="A5" s="4" t="s">
        <v>9</v>
      </c>
      <c r="B5" s="13">
        <f>+PMT(B3/12,B4,-B2)</f>
        <v>17027.877183556939</v>
      </c>
      <c r="C5" s="9"/>
      <c r="E5" s="16"/>
      <c r="J5" s="4" t="s">
        <v>9</v>
      </c>
      <c r="K5" s="13" t="s">
        <v>40</v>
      </c>
      <c r="L5" s="9"/>
      <c r="N5" s="16"/>
    </row>
    <row r="7" spans="1:18" x14ac:dyDescent="0.3">
      <c r="C7" s="15" t="s">
        <v>12</v>
      </c>
      <c r="D7" s="15" t="s">
        <v>9</v>
      </c>
      <c r="E7" s="15" t="s">
        <v>13</v>
      </c>
      <c r="F7" s="15" t="s">
        <v>14</v>
      </c>
      <c r="G7" s="15" t="s">
        <v>15</v>
      </c>
      <c r="L7" s="15" t="s">
        <v>12</v>
      </c>
      <c r="M7" s="15" t="s">
        <v>9</v>
      </c>
      <c r="N7" s="15" t="s">
        <v>13</v>
      </c>
      <c r="O7" s="15" t="s">
        <v>14</v>
      </c>
      <c r="P7" s="15" t="s">
        <v>15</v>
      </c>
      <c r="R7" s="15" t="s">
        <v>42</v>
      </c>
    </row>
    <row r="8" spans="1:18" hidden="1" x14ac:dyDescent="0.3">
      <c r="B8" t="s">
        <v>37</v>
      </c>
      <c r="G8" s="9">
        <f>+B2</f>
        <v>980000</v>
      </c>
      <c r="K8" t="s">
        <v>37</v>
      </c>
      <c r="P8" s="9"/>
      <c r="R8" s="50"/>
    </row>
    <row r="9" spans="1:18" hidden="1" x14ac:dyDescent="0.3">
      <c r="A9" s="65"/>
      <c r="B9" s="41">
        <v>1</v>
      </c>
      <c r="C9" s="5">
        <v>43707</v>
      </c>
      <c r="D9" s="16">
        <f t="shared" ref="D9:D40" si="0">+$B$5</f>
        <v>17027.877183556939</v>
      </c>
      <c r="E9" s="9">
        <f t="shared" ref="E9:E68" si="1">+D9-F9</f>
        <v>15679.78223034642</v>
      </c>
      <c r="F9" s="9">
        <f>+B3/12*G8</f>
        <v>1348.0949532105183</v>
      </c>
      <c r="G9" s="9">
        <f t="shared" ref="G9:G68" si="2">+G8-E9</f>
        <v>964320.21776965354</v>
      </c>
      <c r="J9" s="65"/>
      <c r="K9" s="41"/>
      <c r="L9" s="5"/>
      <c r="M9" s="16"/>
      <c r="N9" s="9"/>
      <c r="O9" s="9"/>
      <c r="P9" s="9"/>
      <c r="R9" s="50"/>
    </row>
    <row r="10" spans="1:18" hidden="1" x14ac:dyDescent="0.3">
      <c r="A10" s="65"/>
      <c r="B10" s="41">
        <v>2</v>
      </c>
      <c r="C10" s="5">
        <v>43738</v>
      </c>
      <c r="D10" s="16">
        <f t="shared" si="0"/>
        <v>17027.877183556939</v>
      </c>
      <c r="E10" s="9">
        <f t="shared" si="1"/>
        <v>15701.351450032307</v>
      </c>
      <c r="F10" s="9">
        <f>+$B$3/12*G9</f>
        <v>1326.5257335246306</v>
      </c>
      <c r="G10" s="9">
        <f t="shared" si="2"/>
        <v>948618.86631962121</v>
      </c>
      <c r="J10" s="65"/>
      <c r="K10" s="41"/>
      <c r="L10" s="5"/>
      <c r="M10" s="16"/>
      <c r="N10" s="9"/>
      <c r="O10" s="9"/>
      <c r="P10" s="9"/>
      <c r="R10" s="50"/>
    </row>
    <row r="11" spans="1:18" hidden="1" x14ac:dyDescent="0.3">
      <c r="A11" s="65"/>
      <c r="B11" s="41">
        <v>3</v>
      </c>
      <c r="C11" s="5">
        <v>43768</v>
      </c>
      <c r="D11" s="16">
        <f t="shared" si="0"/>
        <v>17027.877183556939</v>
      </c>
      <c r="E11" s="9">
        <f t="shared" si="1"/>
        <v>15722.950340489831</v>
      </c>
      <c r="F11" s="9">
        <f t="shared" ref="F11:F68" si="3">+$B$3/12*G10</f>
        <v>1304.9268430671068</v>
      </c>
      <c r="G11" s="9">
        <f t="shared" si="2"/>
        <v>932895.91597913136</v>
      </c>
      <c r="J11" s="65"/>
      <c r="K11" s="41"/>
      <c r="L11" s="5"/>
      <c r="M11" s="16"/>
      <c r="N11" s="9"/>
      <c r="O11" s="9"/>
      <c r="P11" s="9"/>
      <c r="R11" s="50"/>
    </row>
    <row r="12" spans="1:18" hidden="1" x14ac:dyDescent="0.3">
      <c r="A12" s="65"/>
      <c r="B12" s="41">
        <v>4</v>
      </c>
      <c r="C12" s="5">
        <v>43799</v>
      </c>
      <c r="D12" s="16">
        <f t="shared" si="0"/>
        <v>17027.877183556939</v>
      </c>
      <c r="E12" s="9">
        <f t="shared" si="1"/>
        <v>15744.578942534316</v>
      </c>
      <c r="F12" s="9">
        <f t="shared" si="3"/>
        <v>1283.2982410226232</v>
      </c>
      <c r="G12" s="9">
        <f t="shared" si="2"/>
        <v>917151.33703659708</v>
      </c>
      <c r="J12" s="65"/>
      <c r="K12" s="41"/>
      <c r="L12" s="5"/>
      <c r="M12" s="16"/>
      <c r="N12" s="9"/>
      <c r="O12" s="9"/>
      <c r="P12" s="9"/>
      <c r="R12" s="50"/>
    </row>
    <row r="13" spans="1:18" ht="15" hidden="1" customHeight="1" x14ac:dyDescent="0.3">
      <c r="A13" s="42"/>
      <c r="B13" s="41">
        <v>5</v>
      </c>
      <c r="C13" s="5">
        <v>43829</v>
      </c>
      <c r="D13" s="16">
        <f t="shared" si="0"/>
        <v>17027.877183556939</v>
      </c>
      <c r="E13" s="9">
        <f t="shared" si="1"/>
        <v>15766.237297037229</v>
      </c>
      <c r="F13" s="9">
        <f t="shared" si="3"/>
        <v>1261.6398865197098</v>
      </c>
      <c r="G13" s="9">
        <f t="shared" si="2"/>
        <v>901385.09973955981</v>
      </c>
      <c r="J13" s="42"/>
      <c r="K13" s="41"/>
      <c r="L13" s="5"/>
      <c r="M13" s="16"/>
      <c r="N13" s="9"/>
      <c r="O13" s="9"/>
      <c r="P13" s="9"/>
      <c r="R13" s="50"/>
    </row>
    <row r="14" spans="1:18" ht="15" hidden="1" customHeight="1" x14ac:dyDescent="0.3">
      <c r="A14" s="42"/>
      <c r="B14" s="41">
        <v>6</v>
      </c>
      <c r="C14" s="5">
        <v>43860</v>
      </c>
      <c r="D14" s="16">
        <f t="shared" si="0"/>
        <v>17027.877183556939</v>
      </c>
      <c r="E14" s="9">
        <f t="shared" si="1"/>
        <v>15787.925444926264</v>
      </c>
      <c r="F14" s="9">
        <f t="shared" si="3"/>
        <v>1239.9517386306738</v>
      </c>
      <c r="G14" s="9">
        <f t="shared" si="2"/>
        <v>885597.17429463356</v>
      </c>
      <c r="J14" s="42"/>
      <c r="K14" s="41"/>
      <c r="L14" s="5"/>
      <c r="M14" s="16"/>
      <c r="N14" s="9"/>
      <c r="O14" s="9"/>
      <c r="P14" s="9"/>
      <c r="R14" s="50"/>
    </row>
    <row r="15" spans="1:18" ht="15" hidden="1" customHeight="1" x14ac:dyDescent="0.3">
      <c r="A15" s="42"/>
      <c r="B15" s="43">
        <v>7</v>
      </c>
      <c r="C15" s="5">
        <v>43890</v>
      </c>
      <c r="D15" s="16">
        <f t="shared" si="0"/>
        <v>17027.877183556939</v>
      </c>
      <c r="E15" s="9">
        <f t="shared" si="1"/>
        <v>15809.643427185418</v>
      </c>
      <c r="F15" s="9">
        <f t="shared" si="3"/>
        <v>1218.2337563715216</v>
      </c>
      <c r="G15" s="9">
        <f t="shared" si="2"/>
        <v>869787.53086744819</v>
      </c>
      <c r="J15" s="42"/>
      <c r="K15" s="43"/>
      <c r="L15" s="5"/>
      <c r="M15" s="16"/>
      <c r="N15" s="9"/>
      <c r="O15" s="9"/>
      <c r="P15" s="9"/>
      <c r="R15" s="50"/>
    </row>
    <row r="16" spans="1:18" ht="15" hidden="1" customHeight="1" x14ac:dyDescent="0.3">
      <c r="A16" s="42"/>
      <c r="B16" s="43">
        <v>8</v>
      </c>
      <c r="C16" s="5">
        <v>43920</v>
      </c>
      <c r="D16" s="16">
        <f t="shared" si="0"/>
        <v>17027.877183556939</v>
      </c>
      <c r="E16" s="9">
        <f t="shared" si="1"/>
        <v>15831.391284855057</v>
      </c>
      <c r="F16" s="9">
        <f t="shared" si="3"/>
        <v>1196.4858987018824</v>
      </c>
      <c r="G16" s="9">
        <f t="shared" si="2"/>
        <v>853956.13958259311</v>
      </c>
      <c r="J16" s="42"/>
      <c r="K16" s="43"/>
      <c r="L16" s="5"/>
      <c r="M16" s="16"/>
      <c r="N16" s="9"/>
      <c r="O16" s="9"/>
      <c r="P16" s="9"/>
      <c r="R16" s="50"/>
    </row>
    <row r="17" spans="1:18" ht="15" hidden="1" customHeight="1" x14ac:dyDescent="0.3">
      <c r="A17" s="42"/>
      <c r="B17" s="43">
        <v>9</v>
      </c>
      <c r="C17" s="5">
        <v>43951</v>
      </c>
      <c r="D17" s="16">
        <f t="shared" si="0"/>
        <v>17027.877183556939</v>
      </c>
      <c r="E17" s="9">
        <f t="shared" si="1"/>
        <v>15853.169059032009</v>
      </c>
      <c r="F17" s="9">
        <f t="shared" si="3"/>
        <v>1174.7081245249294</v>
      </c>
      <c r="G17" s="9">
        <f t="shared" si="2"/>
        <v>838102.97052356112</v>
      </c>
      <c r="J17" s="42"/>
      <c r="K17" s="43"/>
      <c r="L17" s="5"/>
      <c r="M17" s="16"/>
      <c r="N17" s="9"/>
      <c r="O17" s="9"/>
      <c r="P17" s="9"/>
      <c r="R17" s="50"/>
    </row>
    <row r="18" spans="1:18" ht="15" hidden="1" customHeight="1" x14ac:dyDescent="0.3">
      <c r="A18" s="42"/>
      <c r="B18" s="43">
        <v>10</v>
      </c>
      <c r="C18" s="5">
        <v>43981</v>
      </c>
      <c r="D18" s="16">
        <f t="shared" si="0"/>
        <v>17027.877183556939</v>
      </c>
      <c r="E18" s="9">
        <f t="shared" si="1"/>
        <v>15874.976790869636</v>
      </c>
      <c r="F18" s="9">
        <f t="shared" si="3"/>
        <v>1152.9003926873027</v>
      </c>
      <c r="G18" s="9">
        <f t="shared" si="2"/>
        <v>822227.99373269151</v>
      </c>
      <c r="J18" s="42"/>
      <c r="K18" s="43"/>
      <c r="L18" s="5"/>
      <c r="M18" s="16"/>
      <c r="N18" s="9"/>
      <c r="O18" s="9"/>
      <c r="P18" s="9"/>
      <c r="R18" s="50"/>
    </row>
    <row r="19" spans="1:18" ht="15" hidden="1" customHeight="1" x14ac:dyDescent="0.3">
      <c r="A19" s="42"/>
      <c r="B19" s="43">
        <v>11</v>
      </c>
      <c r="C19" s="5">
        <v>44012</v>
      </c>
      <c r="D19" s="16">
        <f t="shared" si="0"/>
        <v>17027.877183556939</v>
      </c>
      <c r="E19" s="9">
        <f t="shared" si="1"/>
        <v>15896.814521577908</v>
      </c>
      <c r="F19" s="9">
        <f t="shared" si="3"/>
        <v>1131.0626619790319</v>
      </c>
      <c r="G19" s="9">
        <f t="shared" si="2"/>
        <v>806331.1792111136</v>
      </c>
      <c r="J19" s="42"/>
      <c r="K19" s="43"/>
      <c r="L19" s="5"/>
      <c r="M19" s="16"/>
      <c r="N19" s="9"/>
      <c r="O19" s="9"/>
      <c r="P19" s="9"/>
      <c r="R19" s="50"/>
    </row>
    <row r="20" spans="1:18" ht="15" hidden="1" customHeight="1" x14ac:dyDescent="0.3">
      <c r="A20" s="42"/>
      <c r="B20" s="43">
        <v>12</v>
      </c>
      <c r="C20" s="5">
        <v>44042</v>
      </c>
      <c r="D20" s="16">
        <f t="shared" si="0"/>
        <v>17027.877183556939</v>
      </c>
      <c r="E20" s="9">
        <f t="shared" si="1"/>
        <v>15918.68229242348</v>
      </c>
      <c r="F20" s="9">
        <f t="shared" si="3"/>
        <v>1109.1948911334575</v>
      </c>
      <c r="G20" s="9">
        <f t="shared" si="2"/>
        <v>790412.49691869016</v>
      </c>
      <c r="J20" s="42"/>
      <c r="K20" s="43"/>
      <c r="L20" s="5"/>
      <c r="M20" s="16"/>
      <c r="N20" s="9"/>
      <c r="O20" s="9"/>
      <c r="P20" s="9"/>
      <c r="R20" s="50"/>
    </row>
    <row r="21" spans="1:18" ht="15" hidden="1" customHeight="1" x14ac:dyDescent="0.3">
      <c r="A21" s="42"/>
      <c r="B21" s="43">
        <v>13</v>
      </c>
      <c r="C21" s="5">
        <v>44073</v>
      </c>
      <c r="D21" s="16">
        <f t="shared" si="0"/>
        <v>17027.877183556939</v>
      </c>
      <c r="E21" s="9">
        <f t="shared" si="1"/>
        <v>15940.580144729785</v>
      </c>
      <c r="F21" s="9">
        <f t="shared" si="3"/>
        <v>1087.2970388271538</v>
      </c>
      <c r="G21" s="9">
        <f t="shared" si="2"/>
        <v>774471.91677396034</v>
      </c>
      <c r="J21" s="42"/>
      <c r="K21" s="43"/>
      <c r="L21" s="5"/>
      <c r="M21" s="16"/>
      <c r="N21" s="9"/>
      <c r="O21" s="9"/>
      <c r="P21" s="9"/>
      <c r="R21" s="50"/>
    </row>
    <row r="22" spans="1:18" ht="15" hidden="1" customHeight="1" x14ac:dyDescent="0.3">
      <c r="A22" s="42"/>
      <c r="B22" s="43">
        <v>14</v>
      </c>
      <c r="C22" s="5">
        <v>44104</v>
      </c>
      <c r="D22" s="16">
        <f t="shared" si="0"/>
        <v>17027.877183556939</v>
      </c>
      <c r="E22" s="9">
        <f t="shared" si="1"/>
        <v>15962.508119877089</v>
      </c>
      <c r="F22" s="9">
        <f t="shared" si="3"/>
        <v>1065.3690636798494</v>
      </c>
      <c r="G22" s="9">
        <f t="shared" si="2"/>
        <v>758509.40865408326</v>
      </c>
      <c r="J22" s="42"/>
      <c r="K22" s="43"/>
      <c r="L22" s="5"/>
      <c r="M22" s="16"/>
      <c r="N22" s="9"/>
      <c r="O22" s="9"/>
      <c r="P22" s="9"/>
      <c r="R22" s="50"/>
    </row>
    <row r="23" spans="1:18" ht="15" hidden="1" customHeight="1" x14ac:dyDescent="0.3">
      <c r="A23" s="42"/>
      <c r="B23" s="43">
        <v>15</v>
      </c>
      <c r="C23" s="5">
        <v>44134</v>
      </c>
      <c r="D23" s="16">
        <f t="shared" si="0"/>
        <v>17027.877183556939</v>
      </c>
      <c r="E23" s="9">
        <f t="shared" si="1"/>
        <v>15984.466259302588</v>
      </c>
      <c r="F23" s="9">
        <f t="shared" si="3"/>
        <v>1043.4109242543514</v>
      </c>
      <c r="G23" s="9">
        <f t="shared" si="2"/>
        <v>742524.94239478069</v>
      </c>
      <c r="J23" s="42"/>
      <c r="K23" s="43"/>
      <c r="L23" s="5"/>
      <c r="M23" s="16"/>
      <c r="N23" s="9"/>
      <c r="O23" s="9"/>
      <c r="P23" s="9"/>
      <c r="R23" s="50"/>
    </row>
    <row r="24" spans="1:18" ht="15" hidden="1" customHeight="1" x14ac:dyDescent="0.3">
      <c r="A24" s="42"/>
      <c r="B24" s="43">
        <v>16</v>
      </c>
      <c r="C24" s="5">
        <v>44165</v>
      </c>
      <c r="D24" s="16">
        <f t="shared" si="0"/>
        <v>17027.877183556939</v>
      </c>
      <c r="E24" s="9">
        <f t="shared" si="1"/>
        <v>16006.454604500475</v>
      </c>
      <c r="F24" s="9">
        <f t="shared" si="3"/>
        <v>1021.422579056464</v>
      </c>
      <c r="G24" s="9">
        <f t="shared" si="2"/>
        <v>726518.48779028025</v>
      </c>
      <c r="J24" s="42"/>
      <c r="K24" s="43"/>
      <c r="L24" s="5"/>
      <c r="M24" s="16"/>
      <c r="N24" s="9"/>
      <c r="O24" s="9"/>
      <c r="P24" s="9"/>
      <c r="R24" s="50"/>
    </row>
    <row r="25" spans="1:18" ht="15" hidden="1" customHeight="1" x14ac:dyDescent="0.3">
      <c r="A25" s="42"/>
      <c r="B25" s="43">
        <v>17</v>
      </c>
      <c r="C25" s="5">
        <v>44195</v>
      </c>
      <c r="D25" s="16">
        <f t="shared" si="0"/>
        <v>17027.877183556939</v>
      </c>
      <c r="E25" s="9">
        <f t="shared" si="1"/>
        <v>16028.473197022025</v>
      </c>
      <c r="F25" s="9">
        <f t="shared" si="3"/>
        <v>999.40398653491263</v>
      </c>
      <c r="G25" s="9">
        <f t="shared" si="2"/>
        <v>710490.01459325827</v>
      </c>
      <c r="J25" s="42"/>
      <c r="K25" s="43"/>
      <c r="L25" s="5"/>
      <c r="M25" s="16"/>
      <c r="N25" s="9"/>
      <c r="O25" s="9"/>
      <c r="P25" s="9"/>
      <c r="R25" s="50"/>
    </row>
    <row r="26" spans="1:18" ht="15" hidden="1" customHeight="1" x14ac:dyDescent="0.3">
      <c r="A26" s="42"/>
      <c r="B26" s="43">
        <v>18</v>
      </c>
      <c r="C26" s="5">
        <v>44226</v>
      </c>
      <c r="D26" s="16">
        <f t="shared" si="0"/>
        <v>17027.877183556939</v>
      </c>
      <c r="E26" s="9">
        <f t="shared" si="1"/>
        <v>16050.522078475675</v>
      </c>
      <c r="F26" s="9">
        <f t="shared" si="3"/>
        <v>977.35510508126424</v>
      </c>
      <c r="G26" s="9">
        <f t="shared" si="2"/>
        <v>694439.49251478259</v>
      </c>
      <c r="J26" s="42"/>
      <c r="K26" s="43"/>
      <c r="L26" s="5"/>
      <c r="M26" s="16"/>
      <c r="N26" s="9"/>
      <c r="O26" s="9"/>
      <c r="P26" s="9"/>
      <c r="R26" s="50"/>
    </row>
    <row r="27" spans="1:18" ht="15" hidden="1" customHeight="1" x14ac:dyDescent="0.3">
      <c r="A27" s="42"/>
      <c r="B27" s="43">
        <v>19</v>
      </c>
      <c r="C27" s="5">
        <v>44255</v>
      </c>
      <c r="D27" s="16">
        <f t="shared" si="0"/>
        <v>17027.877183556939</v>
      </c>
      <c r="E27" s="9">
        <f t="shared" si="1"/>
        <v>16072.601290527089</v>
      </c>
      <c r="F27" s="9">
        <f t="shared" si="3"/>
        <v>955.27589302984893</v>
      </c>
      <c r="G27" s="9">
        <f t="shared" si="2"/>
        <v>678366.89122425555</v>
      </c>
      <c r="J27" s="42"/>
      <c r="K27" s="43"/>
      <c r="L27" s="5"/>
      <c r="M27" s="16"/>
      <c r="N27" s="9"/>
      <c r="O27" s="9"/>
      <c r="P27" s="9"/>
      <c r="R27" s="50"/>
    </row>
    <row r="28" spans="1:18" ht="15" hidden="1" customHeight="1" x14ac:dyDescent="0.3">
      <c r="A28" s="42"/>
      <c r="B28" s="43">
        <v>20</v>
      </c>
      <c r="C28" s="5">
        <v>44285</v>
      </c>
      <c r="D28" s="16">
        <f t="shared" si="0"/>
        <v>17027.877183556939</v>
      </c>
      <c r="E28" s="9">
        <f t="shared" si="1"/>
        <v>16094.710874899258</v>
      </c>
      <c r="F28" s="9">
        <f t="shared" si="3"/>
        <v>933.16630865768116</v>
      </c>
      <c r="G28" s="9">
        <f t="shared" si="2"/>
        <v>662272.18034935626</v>
      </c>
      <c r="J28" s="42"/>
      <c r="K28" s="43"/>
      <c r="L28" s="5"/>
      <c r="M28" s="16"/>
      <c r="N28" s="9"/>
      <c r="O28" s="9"/>
      <c r="P28" s="9"/>
      <c r="R28" s="50"/>
    </row>
    <row r="29" spans="1:18" ht="15" hidden="1" customHeight="1" x14ac:dyDescent="0.3">
      <c r="A29" s="42"/>
      <c r="B29" s="43">
        <v>21</v>
      </c>
      <c r="C29" s="5">
        <v>44316</v>
      </c>
      <c r="D29" s="16">
        <f t="shared" si="0"/>
        <v>17027.877183556939</v>
      </c>
      <c r="E29" s="9">
        <f t="shared" si="1"/>
        <v>16116.850873372558</v>
      </c>
      <c r="F29" s="9">
        <f t="shared" si="3"/>
        <v>911.02631018438103</v>
      </c>
      <c r="G29" s="9">
        <f t="shared" si="2"/>
        <v>646155.32947598374</v>
      </c>
      <c r="J29" s="42"/>
      <c r="K29" s="43"/>
      <c r="L29" s="5"/>
      <c r="M29" s="16"/>
      <c r="N29" s="9"/>
      <c r="O29" s="9"/>
      <c r="P29" s="9"/>
      <c r="R29" s="50"/>
    </row>
    <row r="30" spans="1:18" ht="15" hidden="1" customHeight="1" x14ac:dyDescent="0.3">
      <c r="A30" s="42"/>
      <c r="B30" s="43">
        <v>22</v>
      </c>
      <c r="C30" s="5">
        <v>44346</v>
      </c>
      <c r="D30" s="16">
        <f t="shared" si="0"/>
        <v>17027.877183556939</v>
      </c>
      <c r="E30" s="9">
        <f t="shared" si="1"/>
        <v>16139.021327784843</v>
      </c>
      <c r="F30" s="9">
        <f t="shared" si="3"/>
        <v>888.85585577209531</v>
      </c>
      <c r="G30" s="9">
        <f t="shared" si="2"/>
        <v>630016.30814819888</v>
      </c>
      <c r="J30" s="42"/>
      <c r="K30" s="43"/>
      <c r="L30" s="5"/>
      <c r="M30" s="16"/>
      <c r="N30" s="9"/>
      <c r="O30" s="9"/>
      <c r="P30" s="9"/>
      <c r="R30" s="50"/>
    </row>
    <row r="31" spans="1:18" ht="15" hidden="1" customHeight="1" x14ac:dyDescent="0.3">
      <c r="A31" s="42"/>
      <c r="B31" s="43">
        <v>23</v>
      </c>
      <c r="C31" s="5">
        <v>44377</v>
      </c>
      <c r="D31" s="16">
        <f t="shared" si="0"/>
        <v>17027.877183556939</v>
      </c>
      <c r="E31" s="9">
        <f t="shared" si="1"/>
        <v>16161.222280031521</v>
      </c>
      <c r="F31" s="9">
        <f t="shared" si="3"/>
        <v>866.65490352541804</v>
      </c>
      <c r="G31" s="9">
        <f t="shared" si="2"/>
        <v>613855.08586816734</v>
      </c>
      <c r="J31" s="42"/>
      <c r="K31" s="43"/>
      <c r="L31" s="5"/>
      <c r="M31" s="16"/>
      <c r="N31" s="9"/>
      <c r="O31" s="9"/>
      <c r="P31" s="9"/>
      <c r="R31" s="50"/>
    </row>
    <row r="32" spans="1:18" ht="15" hidden="1" customHeight="1" x14ac:dyDescent="0.3">
      <c r="A32" s="42"/>
      <c r="B32" s="43">
        <v>24</v>
      </c>
      <c r="C32" s="5">
        <v>44407</v>
      </c>
      <c r="D32" s="16">
        <f t="shared" si="0"/>
        <v>17027.877183556939</v>
      </c>
      <c r="E32" s="9">
        <f t="shared" si="1"/>
        <v>16183.453772065626</v>
      </c>
      <c r="F32" s="9">
        <f t="shared" si="3"/>
        <v>844.42341149131198</v>
      </c>
      <c r="G32" s="9">
        <f t="shared" si="2"/>
        <v>597671.63209610176</v>
      </c>
      <c r="J32" s="42"/>
      <c r="K32" s="43"/>
      <c r="L32" s="5"/>
      <c r="M32" s="16"/>
      <c r="N32" s="9"/>
      <c r="O32" s="9"/>
      <c r="P32" s="9"/>
      <c r="R32" s="50"/>
    </row>
    <row r="33" spans="1:18" ht="15" hidden="1" customHeight="1" x14ac:dyDescent="0.3">
      <c r="A33" s="42"/>
      <c r="B33" s="43">
        <v>25</v>
      </c>
      <c r="C33" s="5">
        <v>44438</v>
      </c>
      <c r="D33" s="16">
        <f t="shared" si="0"/>
        <v>17027.877183556939</v>
      </c>
      <c r="E33" s="9">
        <f t="shared" si="1"/>
        <v>16205.71584589791</v>
      </c>
      <c r="F33" s="9">
        <f t="shared" si="3"/>
        <v>822.16133765902907</v>
      </c>
      <c r="G33" s="9">
        <f t="shared" si="2"/>
        <v>581465.91625020385</v>
      </c>
      <c r="J33" s="42"/>
      <c r="K33" s="43"/>
      <c r="L33" s="5"/>
      <c r="M33" s="16"/>
      <c r="N33" s="9"/>
      <c r="O33" s="9"/>
      <c r="P33" s="9"/>
      <c r="R33" s="50"/>
    </row>
    <row r="34" spans="1:18" ht="15" hidden="1" customHeight="1" x14ac:dyDescent="0.3">
      <c r="A34" s="42"/>
      <c r="B34" s="43">
        <v>26</v>
      </c>
      <c r="C34" s="5">
        <v>44469</v>
      </c>
      <c r="D34" s="16">
        <f t="shared" si="0"/>
        <v>17027.877183556939</v>
      </c>
      <c r="E34" s="9">
        <f t="shared" si="1"/>
        <v>16228.008543596909</v>
      </c>
      <c r="F34" s="9">
        <f t="shared" si="3"/>
        <v>799.86863996003035</v>
      </c>
      <c r="G34" s="9">
        <f t="shared" si="2"/>
        <v>565237.9077066069</v>
      </c>
      <c r="J34" s="42"/>
      <c r="K34" s="43">
        <v>26</v>
      </c>
      <c r="L34" s="5">
        <v>44469</v>
      </c>
      <c r="M34" s="16"/>
      <c r="N34" s="9"/>
      <c r="O34" s="9"/>
      <c r="P34" s="9">
        <f>+K2</f>
        <v>750000</v>
      </c>
      <c r="R34" s="50"/>
    </row>
    <row r="35" spans="1:18" ht="15" hidden="1" customHeight="1" x14ac:dyDescent="0.3">
      <c r="A35" s="42"/>
      <c r="B35" s="43">
        <v>27</v>
      </c>
      <c r="C35" s="5">
        <v>44499</v>
      </c>
      <c r="D35" s="16">
        <f t="shared" si="0"/>
        <v>17027.877183556939</v>
      </c>
      <c r="E35" s="9">
        <f t="shared" si="1"/>
        <v>16250.331907289032</v>
      </c>
      <c r="F35" s="9">
        <f t="shared" si="3"/>
        <v>777.54527626790764</v>
      </c>
      <c r="G35" s="9">
        <f t="shared" si="2"/>
        <v>548987.57579931791</v>
      </c>
      <c r="J35" s="42"/>
      <c r="K35" s="43">
        <v>27</v>
      </c>
      <c r="L35" s="5">
        <v>44499</v>
      </c>
      <c r="M35" s="16"/>
      <c r="N35" s="9"/>
      <c r="O35" s="9"/>
      <c r="P35" s="9">
        <f>+P34-N35</f>
        <v>750000</v>
      </c>
      <c r="R35" s="50"/>
    </row>
    <row r="36" spans="1:18" ht="15" hidden="1" customHeight="1" x14ac:dyDescent="0.3">
      <c r="A36" s="42"/>
      <c r="B36" s="43">
        <v>28</v>
      </c>
      <c r="C36" s="5">
        <v>44530</v>
      </c>
      <c r="D36" s="16">
        <f t="shared" si="0"/>
        <v>17027.877183556939</v>
      </c>
      <c r="E36" s="9">
        <f t="shared" si="1"/>
        <v>16272.685979158636</v>
      </c>
      <c r="F36" s="9">
        <f t="shared" si="3"/>
        <v>755.1912043983034</v>
      </c>
      <c r="G36" s="9">
        <f t="shared" si="2"/>
        <v>532714.8898201593</v>
      </c>
      <c r="J36" s="42"/>
      <c r="K36" s="43">
        <v>28</v>
      </c>
      <c r="L36" s="5">
        <v>44530</v>
      </c>
      <c r="M36" s="16"/>
      <c r="N36" s="9"/>
      <c r="O36" s="9"/>
      <c r="P36" s="9">
        <f t="shared" ref="P36:P79" si="4">+P35-N36</f>
        <v>750000</v>
      </c>
      <c r="R36" s="50"/>
    </row>
    <row r="37" spans="1:18" ht="15" hidden="1" customHeight="1" x14ac:dyDescent="0.3">
      <c r="A37" s="42"/>
      <c r="B37" s="43">
        <v>29</v>
      </c>
      <c r="C37" s="5">
        <v>44560</v>
      </c>
      <c r="D37" s="16">
        <f t="shared" si="0"/>
        <v>17027.877183556939</v>
      </c>
      <c r="E37" s="9">
        <f t="shared" si="1"/>
        <v>16295.070801448108</v>
      </c>
      <c r="F37" s="9">
        <f t="shared" si="3"/>
        <v>732.80638210883069</v>
      </c>
      <c r="G37" s="9">
        <f t="shared" si="2"/>
        <v>516419.81901871116</v>
      </c>
      <c r="J37" s="42"/>
      <c r="K37" s="43">
        <v>29</v>
      </c>
      <c r="L37" s="5">
        <v>44560</v>
      </c>
      <c r="M37" s="16"/>
      <c r="N37" s="9"/>
      <c r="O37" s="9"/>
      <c r="P37" s="9">
        <f t="shared" si="4"/>
        <v>750000</v>
      </c>
      <c r="R37" s="50"/>
    </row>
    <row r="38" spans="1:18" ht="15" hidden="1" customHeight="1" x14ac:dyDescent="0.3">
      <c r="A38" s="42"/>
      <c r="B38" s="43">
        <v>30</v>
      </c>
      <c r="C38" s="5">
        <v>44591</v>
      </c>
      <c r="D38" s="16">
        <f t="shared" si="0"/>
        <v>17027.877183556939</v>
      </c>
      <c r="E38" s="9">
        <f t="shared" si="1"/>
        <v>16317.486416457945</v>
      </c>
      <c r="F38" s="9">
        <f t="shared" si="3"/>
        <v>710.39076709899359</v>
      </c>
      <c r="G38" s="9">
        <f t="shared" si="2"/>
        <v>500102.33260225324</v>
      </c>
      <c r="J38" s="42"/>
      <c r="K38" s="43">
        <v>30</v>
      </c>
      <c r="L38" s="5">
        <v>44591</v>
      </c>
      <c r="M38" s="16"/>
      <c r="N38" s="9"/>
      <c r="O38" s="9"/>
      <c r="P38" s="9">
        <f t="shared" si="4"/>
        <v>750000</v>
      </c>
      <c r="R38" s="50"/>
    </row>
    <row r="39" spans="1:18" ht="15" hidden="1" customHeight="1" x14ac:dyDescent="0.3">
      <c r="A39" s="42"/>
      <c r="B39" s="43">
        <v>31</v>
      </c>
      <c r="C39" s="5">
        <v>44620</v>
      </c>
      <c r="D39" s="16">
        <f t="shared" si="0"/>
        <v>17027.877183556939</v>
      </c>
      <c r="E39" s="9">
        <f t="shared" si="1"/>
        <v>16339.932866546831</v>
      </c>
      <c r="F39" s="9">
        <f t="shared" si="3"/>
        <v>687.94431701010785</v>
      </c>
      <c r="G39" s="9">
        <f t="shared" si="2"/>
        <v>483762.39973570639</v>
      </c>
      <c r="J39" s="42"/>
      <c r="K39" s="43">
        <v>31</v>
      </c>
      <c r="L39" s="5">
        <v>44620</v>
      </c>
      <c r="M39" s="16"/>
      <c r="N39" s="9"/>
      <c r="O39" s="9"/>
      <c r="P39" s="9">
        <f t="shared" si="4"/>
        <v>750000</v>
      </c>
      <c r="R39" s="50"/>
    </row>
    <row r="40" spans="1:18" ht="15" customHeight="1" x14ac:dyDescent="0.3">
      <c r="A40" s="42"/>
      <c r="B40" s="43">
        <v>32</v>
      </c>
      <c r="C40" s="5">
        <v>44650</v>
      </c>
      <c r="D40" s="16">
        <f t="shared" si="0"/>
        <v>17027.877183556939</v>
      </c>
      <c r="E40" s="9">
        <f t="shared" si="1"/>
        <v>16362.410194131719</v>
      </c>
      <c r="F40" s="9">
        <f t="shared" si="3"/>
        <v>665.46698942521959</v>
      </c>
      <c r="G40" s="9">
        <f t="shared" si="2"/>
        <v>467399.98954157467</v>
      </c>
      <c r="J40" s="42"/>
      <c r="K40" s="43">
        <v>32</v>
      </c>
      <c r="L40" s="5">
        <v>44650</v>
      </c>
      <c r="M40" s="16">
        <f>+N40+O40</f>
        <v>56937.5</v>
      </c>
      <c r="N40" s="9">
        <v>50000</v>
      </c>
      <c r="O40" s="9">
        <f>+P39*$K$3/2</f>
        <v>6937.5</v>
      </c>
      <c r="P40" s="9">
        <f t="shared" si="4"/>
        <v>700000</v>
      </c>
      <c r="R40" s="21">
        <f>+P40+G40</f>
        <v>1167399.9895415746</v>
      </c>
    </row>
    <row r="41" spans="1:18" ht="15" customHeight="1" x14ac:dyDescent="0.3">
      <c r="A41" s="42"/>
      <c r="B41" s="43">
        <v>33</v>
      </c>
      <c r="C41" s="5">
        <v>44681</v>
      </c>
      <c r="D41" s="16">
        <f t="shared" ref="D41:D68" si="5">+$B$5</f>
        <v>17027.877183556939</v>
      </c>
      <c r="E41" s="9">
        <f t="shared" si="1"/>
        <v>16384.918441687911</v>
      </c>
      <c r="F41" s="9">
        <f t="shared" si="3"/>
        <v>642.95874186902643</v>
      </c>
      <c r="G41" s="9">
        <f t="shared" si="2"/>
        <v>451015.07109988679</v>
      </c>
      <c r="J41" s="42"/>
      <c r="K41" s="43">
        <v>33</v>
      </c>
      <c r="L41" s="5">
        <v>44681</v>
      </c>
      <c r="M41" s="16"/>
      <c r="N41" s="9"/>
      <c r="O41" s="9"/>
      <c r="P41" s="9">
        <f t="shared" si="4"/>
        <v>700000</v>
      </c>
      <c r="R41" s="21">
        <f t="shared" ref="R41:R82" si="6">+P41+G41</f>
        <v>1151015.0710998867</v>
      </c>
    </row>
    <row r="42" spans="1:18" ht="15" customHeight="1" x14ac:dyDescent="0.3">
      <c r="A42" s="42"/>
      <c r="B42" s="43">
        <v>34</v>
      </c>
      <c r="C42" s="5">
        <v>44711</v>
      </c>
      <c r="D42" s="16">
        <f t="shared" si="5"/>
        <v>17027.877183556939</v>
      </c>
      <c r="E42" s="9">
        <f t="shared" si="1"/>
        <v>16407.457651749144</v>
      </c>
      <c r="F42" s="9">
        <f t="shared" si="3"/>
        <v>620.41953180779637</v>
      </c>
      <c r="G42" s="9">
        <f t="shared" si="2"/>
        <v>434607.61344813765</v>
      </c>
      <c r="J42" s="42"/>
      <c r="K42" s="43">
        <v>34</v>
      </c>
      <c r="L42" s="5">
        <v>44711</v>
      </c>
      <c r="M42" s="16"/>
      <c r="N42" s="9"/>
      <c r="O42" s="9"/>
      <c r="P42" s="9">
        <f t="shared" si="4"/>
        <v>700000</v>
      </c>
      <c r="R42" s="21">
        <f t="shared" si="6"/>
        <v>1134607.6134481377</v>
      </c>
    </row>
    <row r="43" spans="1:18" ht="15" customHeight="1" x14ac:dyDescent="0.3">
      <c r="A43" s="42"/>
      <c r="B43" s="43">
        <v>35</v>
      </c>
      <c r="C43" s="5">
        <v>44742</v>
      </c>
      <c r="D43" s="16">
        <f t="shared" si="5"/>
        <v>17027.877183556939</v>
      </c>
      <c r="E43" s="9">
        <f t="shared" si="1"/>
        <v>16430.027866907651</v>
      </c>
      <c r="F43" s="9">
        <f t="shared" si="3"/>
        <v>597.84931664928797</v>
      </c>
      <c r="G43" s="9">
        <f t="shared" si="2"/>
        <v>418177.58558123</v>
      </c>
      <c r="J43" s="42"/>
      <c r="K43" s="43">
        <v>35</v>
      </c>
      <c r="L43" s="5">
        <v>44742</v>
      </c>
      <c r="M43" s="16">
        <f>+N43+O43</f>
        <v>50000</v>
      </c>
      <c r="N43" s="9">
        <v>50000</v>
      </c>
      <c r="O43" s="9"/>
      <c r="P43" s="9">
        <f t="shared" si="4"/>
        <v>650000</v>
      </c>
      <c r="R43" s="21">
        <f t="shared" si="6"/>
        <v>1068177.58558123</v>
      </c>
    </row>
    <row r="44" spans="1:18" ht="15" customHeight="1" x14ac:dyDescent="0.3">
      <c r="A44" s="42"/>
      <c r="B44" s="43">
        <v>36</v>
      </c>
      <c r="C44" s="5">
        <v>44772</v>
      </c>
      <c r="D44" s="16">
        <f t="shared" si="5"/>
        <v>17027.877183556939</v>
      </c>
      <c r="E44" s="9">
        <f t="shared" si="1"/>
        <v>16452.629129814268</v>
      </c>
      <c r="F44" s="9">
        <f t="shared" si="3"/>
        <v>575.24805374266919</v>
      </c>
      <c r="G44" s="9">
        <f t="shared" si="2"/>
        <v>401724.95645141572</v>
      </c>
      <c r="J44" s="42"/>
      <c r="K44" s="43">
        <v>36</v>
      </c>
      <c r="L44" s="5">
        <v>44772</v>
      </c>
      <c r="M44" s="16"/>
      <c r="N44" s="9"/>
      <c r="O44" s="9"/>
      <c r="P44" s="9">
        <f t="shared" si="4"/>
        <v>650000</v>
      </c>
      <c r="R44" s="21">
        <f t="shared" si="6"/>
        <v>1051724.9564514158</v>
      </c>
    </row>
    <row r="45" spans="1:18" ht="15" customHeight="1" x14ac:dyDescent="0.3">
      <c r="A45" s="42"/>
      <c r="B45" s="43">
        <v>37</v>
      </c>
      <c r="C45" s="5">
        <v>44803</v>
      </c>
      <c r="D45" s="16">
        <f t="shared" si="5"/>
        <v>17027.877183556939</v>
      </c>
      <c r="E45" s="9">
        <f t="shared" si="1"/>
        <v>16475.261483178499</v>
      </c>
      <c r="F45" s="9">
        <f t="shared" si="3"/>
        <v>552.61570037843751</v>
      </c>
      <c r="G45" s="9">
        <f t="shared" si="2"/>
        <v>385249.69496823725</v>
      </c>
      <c r="J45" s="42"/>
      <c r="K45" s="43">
        <v>37</v>
      </c>
      <c r="L45" s="5">
        <v>44803</v>
      </c>
      <c r="M45" s="16"/>
      <c r="N45" s="9"/>
      <c r="O45" s="9"/>
      <c r="P45" s="9">
        <f t="shared" si="4"/>
        <v>650000</v>
      </c>
      <c r="R45" s="21">
        <f t="shared" si="6"/>
        <v>1035249.6949682373</v>
      </c>
    </row>
    <row r="46" spans="1:18" ht="15" customHeight="1" x14ac:dyDescent="0.3">
      <c r="A46" s="42"/>
      <c r="B46" s="45">
        <v>38</v>
      </c>
      <c r="C46" s="46">
        <v>44834</v>
      </c>
      <c r="D46" s="47">
        <f t="shared" si="5"/>
        <v>17027.877183556939</v>
      </c>
      <c r="E46" s="44">
        <f t="shared" si="1"/>
        <v>16497.924969768599</v>
      </c>
      <c r="F46" s="44">
        <f t="shared" si="3"/>
        <v>529.95221378833901</v>
      </c>
      <c r="G46" s="44">
        <f t="shared" si="2"/>
        <v>368751.76999846863</v>
      </c>
      <c r="H46" s="48"/>
      <c r="I46" s="48"/>
      <c r="J46" s="49"/>
      <c r="K46" s="45">
        <v>38</v>
      </c>
      <c r="L46" s="46">
        <v>44834</v>
      </c>
      <c r="M46" s="47">
        <f>+N46+O46</f>
        <v>56012.5</v>
      </c>
      <c r="N46" s="44">
        <v>50000</v>
      </c>
      <c r="O46" s="44">
        <f>+P45*$K$3/2</f>
        <v>6012.5</v>
      </c>
      <c r="P46" s="44">
        <f t="shared" si="4"/>
        <v>600000</v>
      </c>
      <c r="Q46" s="48"/>
      <c r="R46" s="51">
        <f t="shared" si="6"/>
        <v>968751.76999846869</v>
      </c>
    </row>
    <row r="47" spans="1:18" ht="15" customHeight="1" x14ac:dyDescent="0.3">
      <c r="A47" s="42"/>
      <c r="B47" s="43">
        <v>39</v>
      </c>
      <c r="C47" s="5">
        <v>44864</v>
      </c>
      <c r="D47" s="16">
        <f t="shared" si="5"/>
        <v>17027.877183556939</v>
      </c>
      <c r="E47" s="9">
        <f t="shared" si="1"/>
        <v>16520.61963241165</v>
      </c>
      <c r="F47" s="9">
        <f t="shared" si="3"/>
        <v>507.25755114528715</v>
      </c>
      <c r="G47" s="9">
        <f t="shared" si="2"/>
        <v>352231.150366057</v>
      </c>
      <c r="J47" s="42"/>
      <c r="K47" s="43">
        <v>39</v>
      </c>
      <c r="L47" s="5">
        <v>44864</v>
      </c>
      <c r="M47" s="16"/>
      <c r="N47" s="9"/>
      <c r="O47" s="9"/>
      <c r="P47" s="9">
        <f t="shared" si="4"/>
        <v>600000</v>
      </c>
      <c r="R47" s="21">
        <f t="shared" si="6"/>
        <v>952231.15036605694</v>
      </c>
    </row>
    <row r="48" spans="1:18" ht="15" customHeight="1" x14ac:dyDescent="0.3">
      <c r="A48" s="42"/>
      <c r="B48" s="43">
        <v>40</v>
      </c>
      <c r="C48" s="5">
        <v>44895</v>
      </c>
      <c r="D48" s="16">
        <f t="shared" si="5"/>
        <v>17027.877183556939</v>
      </c>
      <c r="E48" s="9">
        <f t="shared" si="1"/>
        <v>16543.345513993656</v>
      </c>
      <c r="F48" s="9">
        <f t="shared" si="3"/>
        <v>484.53166956328232</v>
      </c>
      <c r="G48" s="9">
        <f t="shared" si="2"/>
        <v>335687.80485206336</v>
      </c>
      <c r="J48" s="42"/>
      <c r="K48" s="43">
        <v>40</v>
      </c>
      <c r="L48" s="5">
        <v>44895</v>
      </c>
      <c r="M48" s="16"/>
      <c r="N48" s="9"/>
      <c r="O48" s="9"/>
      <c r="P48" s="9">
        <f t="shared" si="4"/>
        <v>600000</v>
      </c>
      <c r="R48" s="21">
        <f t="shared" si="6"/>
        <v>935687.8048520633</v>
      </c>
    </row>
    <row r="49" spans="1:20" ht="15" customHeight="1" x14ac:dyDescent="0.3">
      <c r="A49" s="42"/>
      <c r="B49" s="45">
        <v>41</v>
      </c>
      <c r="C49" s="46">
        <v>44925</v>
      </c>
      <c r="D49" s="47">
        <f t="shared" si="5"/>
        <v>17027.877183556939</v>
      </c>
      <c r="E49" s="44">
        <f t="shared" si="1"/>
        <v>16566.102657459607</v>
      </c>
      <c r="F49" s="44">
        <f t="shared" si="3"/>
        <v>461.77452609733058</v>
      </c>
      <c r="G49" s="44">
        <f t="shared" si="2"/>
        <v>319121.70219460374</v>
      </c>
      <c r="H49" s="48"/>
      <c r="I49" s="48"/>
      <c r="J49" s="49"/>
      <c r="K49" s="45">
        <v>41</v>
      </c>
      <c r="L49" s="46">
        <v>44925</v>
      </c>
      <c r="M49" s="47">
        <f t="shared" ref="M49" si="7">+N49+O49</f>
        <v>55550</v>
      </c>
      <c r="N49" s="44">
        <v>50000</v>
      </c>
      <c r="O49" s="44">
        <f t="shared" ref="O49" si="8">+P48*$K$3/2</f>
        <v>5550</v>
      </c>
      <c r="P49" s="44">
        <f t="shared" si="4"/>
        <v>550000</v>
      </c>
      <c r="Q49" s="48"/>
      <c r="R49" s="51">
        <f t="shared" si="6"/>
        <v>869121.70219460374</v>
      </c>
      <c r="T49" s="60"/>
    </row>
    <row r="50" spans="1:20" ht="15" customHeight="1" x14ac:dyDescent="0.3">
      <c r="A50" s="42"/>
      <c r="B50" s="43">
        <v>42</v>
      </c>
      <c r="C50" s="5">
        <v>44956</v>
      </c>
      <c r="D50" s="16">
        <f t="shared" si="5"/>
        <v>17027.877183556939</v>
      </c>
      <c r="E50" s="9">
        <f t="shared" si="1"/>
        <v>16588.891105813575</v>
      </c>
      <c r="F50" s="9">
        <f t="shared" si="3"/>
        <v>438.98607774336256</v>
      </c>
      <c r="G50" s="9">
        <f t="shared" si="2"/>
        <v>302532.81108879019</v>
      </c>
      <c r="J50" s="42"/>
      <c r="K50" s="43">
        <v>42</v>
      </c>
      <c r="L50" s="5">
        <v>44956</v>
      </c>
      <c r="M50" s="16"/>
      <c r="N50" s="9"/>
      <c r="O50" s="9"/>
      <c r="P50" s="9">
        <f t="shared" si="4"/>
        <v>550000</v>
      </c>
      <c r="R50" s="21">
        <f t="shared" si="6"/>
        <v>852532.81108879019</v>
      </c>
    </row>
    <row r="51" spans="1:20" ht="15" customHeight="1" x14ac:dyDescent="0.3">
      <c r="A51" s="42"/>
      <c r="B51" s="43">
        <v>43</v>
      </c>
      <c r="C51" s="5">
        <v>44985</v>
      </c>
      <c r="D51" s="16">
        <f t="shared" si="5"/>
        <v>17027.877183556939</v>
      </c>
      <c r="E51" s="9">
        <f t="shared" si="1"/>
        <v>16611.710902118786</v>
      </c>
      <c r="F51" s="9">
        <f t="shared" si="3"/>
        <v>416.16628143815223</v>
      </c>
      <c r="G51" s="9">
        <f t="shared" si="2"/>
        <v>285921.10018667142</v>
      </c>
      <c r="J51" s="42"/>
      <c r="K51" s="43">
        <v>43</v>
      </c>
      <c r="L51" s="5">
        <v>44985</v>
      </c>
      <c r="M51" s="16"/>
      <c r="N51" s="9"/>
      <c r="O51" s="9"/>
      <c r="P51" s="9">
        <f t="shared" si="4"/>
        <v>550000</v>
      </c>
      <c r="R51" s="21">
        <f t="shared" si="6"/>
        <v>835921.10018667136</v>
      </c>
    </row>
    <row r="52" spans="1:20" ht="15" customHeight="1" x14ac:dyDescent="0.3">
      <c r="A52" s="42"/>
      <c r="B52" s="43">
        <v>44</v>
      </c>
      <c r="C52" s="5">
        <v>45015</v>
      </c>
      <c r="D52" s="16">
        <f t="shared" si="5"/>
        <v>17027.877183556939</v>
      </c>
      <c r="E52" s="9">
        <f t="shared" si="1"/>
        <v>16634.562089497704</v>
      </c>
      <c r="F52" s="9">
        <f t="shared" si="3"/>
        <v>393.31509405923543</v>
      </c>
      <c r="G52" s="9">
        <f t="shared" si="2"/>
        <v>269286.53809717373</v>
      </c>
      <c r="J52" s="42"/>
      <c r="K52" s="43">
        <v>44</v>
      </c>
      <c r="L52" s="5">
        <v>45015</v>
      </c>
      <c r="M52" s="16">
        <f t="shared" ref="M52" si="9">+N52+O52</f>
        <v>55087.5</v>
      </c>
      <c r="N52" s="9">
        <v>50000</v>
      </c>
      <c r="O52" s="9">
        <f t="shared" ref="O52" si="10">+P51*$K$3/2</f>
        <v>5087.5</v>
      </c>
      <c r="P52" s="9">
        <f t="shared" si="4"/>
        <v>500000</v>
      </c>
      <c r="R52" s="21">
        <f t="shared" si="6"/>
        <v>769286.53809717367</v>
      </c>
    </row>
    <row r="53" spans="1:20" ht="15" customHeight="1" x14ac:dyDescent="0.3">
      <c r="A53" s="42"/>
      <c r="B53" s="43">
        <v>45</v>
      </c>
      <c r="C53" s="5">
        <v>45046</v>
      </c>
      <c r="D53" s="16">
        <f t="shared" si="5"/>
        <v>17027.877183556939</v>
      </c>
      <c r="E53" s="9">
        <f t="shared" si="1"/>
        <v>16657.44471113211</v>
      </c>
      <c r="F53" s="9">
        <f t="shared" si="3"/>
        <v>370.43247242482846</v>
      </c>
      <c r="G53" s="9">
        <f t="shared" si="2"/>
        <v>252629.09338604161</v>
      </c>
      <c r="J53" s="42"/>
      <c r="K53" s="43">
        <v>45</v>
      </c>
      <c r="L53" s="5">
        <v>45046</v>
      </c>
      <c r="M53" s="16"/>
      <c r="N53" s="9"/>
      <c r="O53" s="9"/>
      <c r="P53" s="9">
        <f t="shared" si="4"/>
        <v>500000</v>
      </c>
      <c r="R53" s="21">
        <f t="shared" si="6"/>
        <v>752629.09338604158</v>
      </c>
    </row>
    <row r="54" spans="1:20" ht="15" customHeight="1" x14ac:dyDescent="0.3">
      <c r="A54" s="42"/>
      <c r="B54" s="43">
        <v>46</v>
      </c>
      <c r="C54" s="5">
        <v>45076</v>
      </c>
      <c r="D54" s="16">
        <f t="shared" si="5"/>
        <v>17027.877183556939</v>
      </c>
      <c r="E54" s="9">
        <f t="shared" si="1"/>
        <v>16680.358810263191</v>
      </c>
      <c r="F54" s="9">
        <f t="shared" si="3"/>
        <v>347.51837329374638</v>
      </c>
      <c r="G54" s="9">
        <f t="shared" si="2"/>
        <v>235948.73457577842</v>
      </c>
      <c r="J54" s="42"/>
      <c r="K54" s="43">
        <v>46</v>
      </c>
      <c r="L54" s="5">
        <v>45076</v>
      </c>
      <c r="M54" s="16"/>
      <c r="N54" s="9"/>
      <c r="O54" s="9"/>
      <c r="P54" s="9">
        <f t="shared" si="4"/>
        <v>500000</v>
      </c>
      <c r="R54" s="21">
        <f t="shared" si="6"/>
        <v>735948.73457577848</v>
      </c>
    </row>
    <row r="55" spans="1:20" ht="15" customHeight="1" x14ac:dyDescent="0.3">
      <c r="A55" s="42"/>
      <c r="B55" s="43">
        <v>47</v>
      </c>
      <c r="C55" s="5">
        <v>45107</v>
      </c>
      <c r="D55" s="16">
        <f t="shared" si="5"/>
        <v>17027.877183556939</v>
      </c>
      <c r="E55" s="9">
        <f t="shared" si="1"/>
        <v>16703.304430191616</v>
      </c>
      <c r="F55" s="9">
        <f t="shared" si="3"/>
        <v>324.57275336532143</v>
      </c>
      <c r="G55" s="9">
        <f t="shared" si="2"/>
        <v>219245.43014558681</v>
      </c>
      <c r="J55" s="42"/>
      <c r="K55" s="43">
        <v>47</v>
      </c>
      <c r="L55" s="5">
        <v>45107</v>
      </c>
      <c r="M55" s="16">
        <f t="shared" ref="M55" si="11">+N55+O55</f>
        <v>54625</v>
      </c>
      <c r="N55" s="9">
        <v>50000</v>
      </c>
      <c r="O55" s="9">
        <f t="shared" ref="O55" si="12">+P54*$K$3/2</f>
        <v>4625</v>
      </c>
      <c r="P55" s="9">
        <f t="shared" si="4"/>
        <v>450000</v>
      </c>
      <c r="R55" s="21">
        <f t="shared" si="6"/>
        <v>669245.43014558684</v>
      </c>
    </row>
    <row r="56" spans="1:20" ht="15" customHeight="1" x14ac:dyDescent="0.3">
      <c r="A56" s="42"/>
      <c r="B56" s="43">
        <v>48</v>
      </c>
      <c r="C56" s="5">
        <v>45137</v>
      </c>
      <c r="D56" s="16">
        <f t="shared" si="5"/>
        <v>17027.877183556939</v>
      </c>
      <c r="E56" s="9">
        <f t="shared" si="1"/>
        <v>16726.281614277617</v>
      </c>
      <c r="F56" s="9">
        <f t="shared" si="3"/>
        <v>301.59556927932124</v>
      </c>
      <c r="G56" s="9">
        <f t="shared" si="2"/>
        <v>202519.14853130918</v>
      </c>
      <c r="J56" s="42"/>
      <c r="K56" s="43">
        <v>48</v>
      </c>
      <c r="L56" s="5">
        <v>45137</v>
      </c>
      <c r="M56" s="16"/>
      <c r="N56" s="9"/>
      <c r="O56" s="9"/>
      <c r="P56" s="9">
        <f t="shared" si="4"/>
        <v>450000</v>
      </c>
      <c r="R56" s="21">
        <f t="shared" si="6"/>
        <v>652519.14853130921</v>
      </c>
    </row>
    <row r="57" spans="1:20" ht="15" customHeight="1" x14ac:dyDescent="0.3">
      <c r="A57" s="42"/>
      <c r="B57" s="43">
        <v>49</v>
      </c>
      <c r="C57" s="5">
        <v>45168</v>
      </c>
      <c r="D57" s="16">
        <f t="shared" si="5"/>
        <v>17027.877183556939</v>
      </c>
      <c r="E57" s="9">
        <f t="shared" si="1"/>
        <v>16749.290405941072</v>
      </c>
      <c r="F57" s="9">
        <f t="shared" si="3"/>
        <v>278.58677761586659</v>
      </c>
      <c r="G57" s="9">
        <f t="shared" si="2"/>
        <v>185769.8581253681</v>
      </c>
      <c r="J57" s="42"/>
      <c r="K57" s="43">
        <v>49</v>
      </c>
      <c r="L57" s="5">
        <v>45168</v>
      </c>
      <c r="M57" s="16"/>
      <c r="N57" s="9"/>
      <c r="O57" s="9"/>
      <c r="P57" s="9">
        <f t="shared" si="4"/>
        <v>450000</v>
      </c>
      <c r="R57" s="21">
        <f t="shared" si="6"/>
        <v>635769.85812536813</v>
      </c>
    </row>
    <row r="58" spans="1:20" ht="15" customHeight="1" x14ac:dyDescent="0.3">
      <c r="A58" s="42"/>
      <c r="B58" s="43">
        <v>50</v>
      </c>
      <c r="C58" s="5">
        <v>45199</v>
      </c>
      <c r="D58" s="16">
        <f t="shared" si="5"/>
        <v>17027.877183556939</v>
      </c>
      <c r="E58" s="9">
        <f t="shared" si="1"/>
        <v>16772.33084866159</v>
      </c>
      <c r="F58" s="9">
        <f t="shared" si="3"/>
        <v>255.54633489534973</v>
      </c>
      <c r="G58" s="9">
        <f t="shared" si="2"/>
        <v>168997.5272767065</v>
      </c>
      <c r="J58" s="42"/>
      <c r="K58" s="43">
        <v>50</v>
      </c>
      <c r="L58" s="5">
        <v>45199</v>
      </c>
      <c r="M58" s="16">
        <f t="shared" ref="M58" si="13">+N58+O58</f>
        <v>54162.5</v>
      </c>
      <c r="N58" s="9">
        <v>50000</v>
      </c>
      <c r="O58" s="9">
        <f t="shared" ref="O58" si="14">+P57*$K$3/2</f>
        <v>4162.5</v>
      </c>
      <c r="P58" s="9">
        <f t="shared" si="4"/>
        <v>400000</v>
      </c>
      <c r="R58" s="21">
        <f t="shared" si="6"/>
        <v>568997.52727670653</v>
      </c>
    </row>
    <row r="59" spans="1:20" ht="15" customHeight="1" x14ac:dyDescent="0.3">
      <c r="A59" s="42"/>
      <c r="B59" s="43">
        <v>51</v>
      </c>
      <c r="C59" s="5">
        <v>45229</v>
      </c>
      <c r="D59" s="16">
        <f t="shared" si="5"/>
        <v>17027.877183556939</v>
      </c>
      <c r="E59" s="9">
        <f t="shared" si="1"/>
        <v>16795.402985978588</v>
      </c>
      <c r="F59" s="9">
        <f t="shared" si="3"/>
        <v>232.474197578352</v>
      </c>
      <c r="G59" s="9">
        <f t="shared" si="2"/>
        <v>152202.12429072792</v>
      </c>
      <c r="J59" s="42"/>
      <c r="K59" s="43">
        <v>51</v>
      </c>
      <c r="L59" s="5">
        <v>45229</v>
      </c>
      <c r="M59" s="16"/>
      <c r="N59" s="9"/>
      <c r="O59" s="9"/>
      <c r="P59" s="9">
        <f t="shared" si="4"/>
        <v>400000</v>
      </c>
      <c r="R59" s="21">
        <f t="shared" si="6"/>
        <v>552202.12429072789</v>
      </c>
    </row>
    <row r="60" spans="1:20" ht="15" customHeight="1" x14ac:dyDescent="0.3">
      <c r="A60" s="42"/>
      <c r="B60" s="43">
        <v>52</v>
      </c>
      <c r="C60" s="5">
        <v>45260</v>
      </c>
      <c r="D60" s="16">
        <f t="shared" si="5"/>
        <v>17027.877183556939</v>
      </c>
      <c r="E60" s="9">
        <f t="shared" si="1"/>
        <v>16818.506861491376</v>
      </c>
      <c r="F60" s="9">
        <f t="shared" si="3"/>
        <v>209.3703220655616</v>
      </c>
      <c r="G60" s="9">
        <f t="shared" si="2"/>
        <v>135383.61742923653</v>
      </c>
      <c r="J60" s="42"/>
      <c r="K60" s="43">
        <v>52</v>
      </c>
      <c r="L60" s="5">
        <v>45260</v>
      </c>
      <c r="M60" s="16"/>
      <c r="N60" s="9"/>
      <c r="O60" s="9"/>
      <c r="P60" s="9">
        <f t="shared" si="4"/>
        <v>400000</v>
      </c>
      <c r="R60" s="21">
        <f t="shared" si="6"/>
        <v>535383.61742923653</v>
      </c>
    </row>
    <row r="61" spans="1:20" ht="15" customHeight="1" x14ac:dyDescent="0.3">
      <c r="A61" s="42"/>
      <c r="B61" s="43">
        <v>53</v>
      </c>
      <c r="C61" s="5">
        <v>45290</v>
      </c>
      <c r="D61" s="16">
        <f t="shared" si="5"/>
        <v>17027.877183556939</v>
      </c>
      <c r="E61" s="9">
        <f t="shared" si="1"/>
        <v>16841.642518859248</v>
      </c>
      <c r="F61" s="9">
        <f t="shared" si="3"/>
        <v>186.23466469769116</v>
      </c>
      <c r="G61" s="9">
        <f t="shared" si="2"/>
        <v>118541.97491037729</v>
      </c>
      <c r="J61" s="42"/>
      <c r="K61" s="43">
        <v>53</v>
      </c>
      <c r="L61" s="5">
        <v>45290</v>
      </c>
      <c r="M61" s="16">
        <f t="shared" ref="M61" si="15">+N61+O61</f>
        <v>53700</v>
      </c>
      <c r="N61" s="9">
        <v>50000</v>
      </c>
      <c r="O61" s="9">
        <f t="shared" ref="O61" si="16">+P60*$K$3/2</f>
        <v>3700</v>
      </c>
      <c r="P61" s="9">
        <f t="shared" si="4"/>
        <v>350000</v>
      </c>
      <c r="R61" s="21">
        <f t="shared" si="6"/>
        <v>468541.97491037729</v>
      </c>
    </row>
    <row r="62" spans="1:20" ht="15" customHeight="1" x14ac:dyDescent="0.3">
      <c r="A62" s="42"/>
      <c r="B62" s="43">
        <v>54</v>
      </c>
      <c r="C62" s="5">
        <v>45321</v>
      </c>
      <c r="D62" s="16">
        <f t="shared" si="5"/>
        <v>17027.877183556939</v>
      </c>
      <c r="E62" s="9">
        <f t="shared" si="1"/>
        <v>16864.810001801543</v>
      </c>
      <c r="F62" s="9">
        <f t="shared" si="3"/>
        <v>163.06718175539541</v>
      </c>
      <c r="G62" s="9">
        <f t="shared" si="2"/>
        <v>101677.16490857575</v>
      </c>
      <c r="J62" s="42"/>
      <c r="K62" s="43">
        <v>54</v>
      </c>
      <c r="L62" s="5">
        <v>45321</v>
      </c>
      <c r="M62" s="16"/>
      <c r="N62" s="9"/>
      <c r="O62" s="9"/>
      <c r="P62" s="9">
        <f t="shared" si="4"/>
        <v>350000</v>
      </c>
      <c r="R62" s="21">
        <f t="shared" si="6"/>
        <v>451677.16490857577</v>
      </c>
    </row>
    <row r="63" spans="1:20" ht="15" customHeight="1" x14ac:dyDescent="0.3">
      <c r="A63" s="42"/>
      <c r="B63" s="43">
        <v>55</v>
      </c>
      <c r="C63" s="5">
        <v>45351</v>
      </c>
      <c r="D63" s="16">
        <f t="shared" si="5"/>
        <v>17027.877183556939</v>
      </c>
      <c r="E63" s="9">
        <f t="shared" si="1"/>
        <v>16888.00935409775</v>
      </c>
      <c r="F63" s="9">
        <f t="shared" si="3"/>
        <v>139.86782945918836</v>
      </c>
      <c r="G63" s="9">
        <f t="shared" si="2"/>
        <v>84789.155554477999</v>
      </c>
      <c r="J63" s="42"/>
      <c r="K63" s="43">
        <v>55</v>
      </c>
      <c r="L63" s="5">
        <v>45351</v>
      </c>
      <c r="M63" s="16"/>
      <c r="N63" s="9"/>
      <c r="O63" s="9"/>
      <c r="P63" s="9">
        <f t="shared" si="4"/>
        <v>350000</v>
      </c>
      <c r="R63" s="21">
        <f t="shared" si="6"/>
        <v>434789.155554478</v>
      </c>
    </row>
    <row r="64" spans="1:20" ht="15" customHeight="1" x14ac:dyDescent="0.3">
      <c r="A64" s="42"/>
      <c r="B64" s="43">
        <v>56</v>
      </c>
      <c r="C64" s="5">
        <v>45381</v>
      </c>
      <c r="D64" s="16">
        <f t="shared" si="5"/>
        <v>17027.877183556939</v>
      </c>
      <c r="E64" s="9">
        <f t="shared" si="1"/>
        <v>16911.240619587577</v>
      </c>
      <c r="F64" s="9">
        <f t="shared" si="3"/>
        <v>116.63656396936059</v>
      </c>
      <c r="G64" s="9">
        <f t="shared" si="2"/>
        <v>67877.914934890417</v>
      </c>
      <c r="J64" s="42"/>
      <c r="K64" s="43">
        <v>56</v>
      </c>
      <c r="L64" s="5">
        <v>45381</v>
      </c>
      <c r="M64" s="16">
        <f t="shared" ref="M64" si="17">+N64+O64</f>
        <v>53237.5</v>
      </c>
      <c r="N64" s="9">
        <v>50000</v>
      </c>
      <c r="O64" s="9">
        <f t="shared" ref="O64" si="18">+P63*$K$3/2</f>
        <v>3237.5</v>
      </c>
      <c r="P64" s="9">
        <f t="shared" si="4"/>
        <v>300000</v>
      </c>
      <c r="R64" s="21">
        <f t="shared" si="6"/>
        <v>367877.9149348904</v>
      </c>
    </row>
    <row r="65" spans="1:18" ht="15" customHeight="1" x14ac:dyDescent="0.3">
      <c r="A65" s="42"/>
      <c r="B65" s="43">
        <v>57</v>
      </c>
      <c r="C65" s="5">
        <v>45412</v>
      </c>
      <c r="D65" s="16">
        <f t="shared" si="5"/>
        <v>17027.877183556939</v>
      </c>
      <c r="E65" s="9">
        <f t="shared" si="1"/>
        <v>16934.503842171041</v>
      </c>
      <c r="F65" s="9">
        <f t="shared" si="3"/>
        <v>93.373341385896566</v>
      </c>
      <c r="G65" s="9">
        <f t="shared" si="2"/>
        <v>50943.411092719376</v>
      </c>
      <c r="J65" s="42"/>
      <c r="K65" s="43">
        <v>57</v>
      </c>
      <c r="L65" s="5">
        <v>45412</v>
      </c>
      <c r="M65" s="16"/>
      <c r="N65" s="9"/>
      <c r="O65" s="9"/>
      <c r="P65" s="9">
        <f t="shared" si="4"/>
        <v>300000</v>
      </c>
      <c r="R65" s="21">
        <f t="shared" si="6"/>
        <v>350943.41109271935</v>
      </c>
    </row>
    <row r="66" spans="1:18" ht="15" customHeight="1" x14ac:dyDescent="0.3">
      <c r="A66" s="42"/>
      <c r="B66" s="43">
        <v>58</v>
      </c>
      <c r="C66" s="5">
        <v>45442</v>
      </c>
      <c r="D66" s="16">
        <f t="shared" si="5"/>
        <v>17027.877183556939</v>
      </c>
      <c r="E66" s="9">
        <f t="shared" si="1"/>
        <v>16957.799065808547</v>
      </c>
      <c r="F66" s="9">
        <f t="shared" si="3"/>
        <v>70.078117748391563</v>
      </c>
      <c r="G66" s="9">
        <f t="shared" si="2"/>
        <v>33985.612026910829</v>
      </c>
      <c r="J66" s="42"/>
      <c r="K66" s="43">
        <v>58</v>
      </c>
      <c r="L66" s="5">
        <v>45442</v>
      </c>
      <c r="M66" s="16"/>
      <c r="N66" s="9"/>
      <c r="O66" s="9"/>
      <c r="P66" s="9">
        <f t="shared" si="4"/>
        <v>300000</v>
      </c>
      <c r="R66" s="21">
        <f t="shared" si="6"/>
        <v>333985.61202691082</v>
      </c>
    </row>
    <row r="67" spans="1:18" ht="15" customHeight="1" x14ac:dyDescent="0.3">
      <c r="A67" s="42"/>
      <c r="B67" s="43">
        <v>59</v>
      </c>
      <c r="C67" s="5">
        <v>45473</v>
      </c>
      <c r="D67" s="16">
        <f t="shared" si="5"/>
        <v>17027.877183556939</v>
      </c>
      <c r="E67" s="9">
        <f t="shared" si="1"/>
        <v>16981.12633452097</v>
      </c>
      <c r="F67" s="9">
        <f t="shared" si="3"/>
        <v>46.750849035968557</v>
      </c>
      <c r="G67" s="9">
        <f t="shared" si="2"/>
        <v>17004.485692389859</v>
      </c>
      <c r="J67" s="42"/>
      <c r="K67" s="43">
        <v>59</v>
      </c>
      <c r="L67" s="5">
        <v>45473</v>
      </c>
      <c r="M67" s="16">
        <f t="shared" ref="M67" si="19">+N67+O67</f>
        <v>52775</v>
      </c>
      <c r="N67" s="9">
        <v>50000</v>
      </c>
      <c r="O67" s="9">
        <f t="shared" ref="O67" si="20">+P66*$K$3/2</f>
        <v>2775</v>
      </c>
      <c r="P67" s="9">
        <f t="shared" si="4"/>
        <v>250000</v>
      </c>
      <c r="R67" s="21">
        <f t="shared" si="6"/>
        <v>267004.48569238983</v>
      </c>
    </row>
    <row r="68" spans="1:18" ht="15" customHeight="1" x14ac:dyDescent="0.3">
      <c r="A68" s="42"/>
      <c r="B68" s="43">
        <v>60</v>
      </c>
      <c r="C68" s="5">
        <v>45503</v>
      </c>
      <c r="D68" s="16">
        <f t="shared" si="5"/>
        <v>17027.877183556939</v>
      </c>
      <c r="E68" s="9">
        <f t="shared" si="1"/>
        <v>17004.485692389742</v>
      </c>
      <c r="F68" s="9">
        <f t="shared" si="3"/>
        <v>23.391491167195138</v>
      </c>
      <c r="G68" s="9">
        <f t="shared" si="2"/>
        <v>1.1641532182693481E-10</v>
      </c>
      <c r="J68" s="42"/>
      <c r="K68" s="43">
        <v>60</v>
      </c>
      <c r="L68" s="5">
        <v>45503</v>
      </c>
      <c r="M68" s="16"/>
      <c r="N68" s="9"/>
      <c r="O68" s="9"/>
      <c r="P68" s="9">
        <f t="shared" si="4"/>
        <v>250000</v>
      </c>
      <c r="R68" s="21">
        <f t="shared" si="6"/>
        <v>250000.00000000012</v>
      </c>
    </row>
    <row r="69" spans="1:18" x14ac:dyDescent="0.3">
      <c r="B69" s="43"/>
      <c r="C69" s="5"/>
      <c r="D69" s="16"/>
      <c r="E69" s="9"/>
      <c r="F69" s="9"/>
      <c r="G69" s="9"/>
      <c r="K69" s="43">
        <v>61</v>
      </c>
      <c r="L69" s="5">
        <v>45534</v>
      </c>
      <c r="M69" s="16"/>
      <c r="N69" s="9"/>
      <c r="O69" s="9"/>
      <c r="P69" s="9">
        <f t="shared" si="4"/>
        <v>250000</v>
      </c>
      <c r="R69" s="21">
        <f t="shared" si="6"/>
        <v>250000</v>
      </c>
    </row>
    <row r="70" spans="1:18" x14ac:dyDescent="0.3">
      <c r="B70" s="43"/>
      <c r="C70" s="5"/>
      <c r="D70" s="16"/>
      <c r="E70" s="9"/>
      <c r="F70" s="9"/>
      <c r="G70" s="9"/>
      <c r="K70" s="43">
        <v>62</v>
      </c>
      <c r="L70" s="5">
        <v>45565</v>
      </c>
      <c r="M70" s="16">
        <f t="shared" ref="M70" si="21">+N70+O70</f>
        <v>52312.5</v>
      </c>
      <c r="N70" s="9">
        <v>50000</v>
      </c>
      <c r="O70" s="9">
        <f t="shared" ref="O70" si="22">+P69*$K$3/2</f>
        <v>2312.5</v>
      </c>
      <c r="P70" s="9">
        <f t="shared" si="4"/>
        <v>200000</v>
      </c>
      <c r="R70" s="21">
        <f t="shared" si="6"/>
        <v>200000</v>
      </c>
    </row>
    <row r="71" spans="1:18" x14ac:dyDescent="0.3">
      <c r="B71" s="43"/>
      <c r="C71" s="5"/>
      <c r="D71" s="16"/>
      <c r="E71" s="9"/>
      <c r="F71" s="9"/>
      <c r="G71" s="9"/>
      <c r="K71" s="43">
        <v>63</v>
      </c>
      <c r="L71" s="5">
        <v>45595</v>
      </c>
      <c r="M71" s="16"/>
      <c r="N71" s="9"/>
      <c r="O71" s="9"/>
      <c r="P71" s="9">
        <f t="shared" ref="P71:P76" si="23">+P70-N71</f>
        <v>200000</v>
      </c>
      <c r="R71" s="21">
        <f t="shared" si="6"/>
        <v>200000</v>
      </c>
    </row>
    <row r="72" spans="1:18" x14ac:dyDescent="0.3">
      <c r="B72" s="43"/>
      <c r="C72" s="5"/>
      <c r="D72" s="16"/>
      <c r="E72" s="9"/>
      <c r="F72" s="9"/>
      <c r="G72" s="9"/>
      <c r="K72" s="43">
        <v>64</v>
      </c>
      <c r="L72" s="5">
        <v>45626</v>
      </c>
      <c r="M72" s="16"/>
      <c r="N72" s="9"/>
      <c r="O72" s="9"/>
      <c r="P72" s="9">
        <f t="shared" si="23"/>
        <v>200000</v>
      </c>
      <c r="R72" s="21">
        <f t="shared" si="6"/>
        <v>200000</v>
      </c>
    </row>
    <row r="73" spans="1:18" x14ac:dyDescent="0.3">
      <c r="B73" s="43"/>
      <c r="C73" s="5"/>
      <c r="D73" s="16"/>
      <c r="E73" s="9"/>
      <c r="F73" s="9"/>
      <c r="G73" s="9"/>
      <c r="K73" s="43">
        <v>65</v>
      </c>
      <c r="L73" s="5">
        <v>45656</v>
      </c>
      <c r="M73" s="16">
        <f t="shared" ref="M73" si="24">+N73+O73</f>
        <v>51850</v>
      </c>
      <c r="N73" s="9">
        <v>50000</v>
      </c>
      <c r="O73" s="9">
        <f t="shared" ref="O73:O76" si="25">+P72*$K$3/2</f>
        <v>1850</v>
      </c>
      <c r="P73" s="9">
        <f t="shared" si="23"/>
        <v>150000</v>
      </c>
      <c r="R73" s="21">
        <f t="shared" si="6"/>
        <v>150000</v>
      </c>
    </row>
    <row r="74" spans="1:18" x14ac:dyDescent="0.3">
      <c r="B74" s="43"/>
      <c r="C74" s="5"/>
      <c r="D74" s="16"/>
      <c r="E74" s="9"/>
      <c r="F74" s="9"/>
      <c r="G74" s="9"/>
      <c r="K74" s="43">
        <v>66</v>
      </c>
      <c r="L74" s="5">
        <v>45687</v>
      </c>
      <c r="M74" s="16"/>
      <c r="N74" s="9"/>
      <c r="O74" s="9"/>
      <c r="P74" s="9">
        <f t="shared" si="23"/>
        <v>150000</v>
      </c>
      <c r="R74" s="21">
        <f t="shared" si="6"/>
        <v>150000</v>
      </c>
    </row>
    <row r="75" spans="1:18" x14ac:dyDescent="0.3">
      <c r="B75" s="43"/>
      <c r="C75" s="5"/>
      <c r="D75" s="16"/>
      <c r="E75" s="9"/>
      <c r="F75" s="9"/>
      <c r="G75" s="9"/>
      <c r="K75" s="43">
        <v>67</v>
      </c>
      <c r="L75" s="5">
        <v>45716</v>
      </c>
      <c r="M75" s="16"/>
      <c r="N75" s="9"/>
      <c r="O75" s="9"/>
      <c r="P75" s="9">
        <f t="shared" si="23"/>
        <v>150000</v>
      </c>
      <c r="R75" s="21">
        <f t="shared" si="6"/>
        <v>150000</v>
      </c>
    </row>
    <row r="76" spans="1:18" x14ac:dyDescent="0.3">
      <c r="B76" s="43"/>
      <c r="C76" s="5"/>
      <c r="D76" s="16"/>
      <c r="E76" s="9"/>
      <c r="F76" s="9"/>
      <c r="G76" s="9"/>
      <c r="K76" s="43">
        <v>68</v>
      </c>
      <c r="L76" s="5">
        <v>45746</v>
      </c>
      <c r="M76" s="16">
        <f t="shared" ref="M76" si="26">+N76+O76</f>
        <v>51387.5</v>
      </c>
      <c r="N76" s="9">
        <v>50000</v>
      </c>
      <c r="O76" s="9">
        <f t="shared" si="25"/>
        <v>1387.5</v>
      </c>
      <c r="P76" s="9">
        <f t="shared" si="23"/>
        <v>100000</v>
      </c>
      <c r="R76" s="21">
        <f t="shared" si="6"/>
        <v>100000</v>
      </c>
    </row>
    <row r="77" spans="1:18" x14ac:dyDescent="0.3">
      <c r="B77" s="43"/>
      <c r="C77" s="5"/>
      <c r="D77" s="16"/>
      <c r="E77" s="9"/>
      <c r="F77" s="9"/>
      <c r="G77" s="9"/>
      <c r="K77" s="43">
        <v>69</v>
      </c>
      <c r="L77" s="5">
        <v>45776</v>
      </c>
      <c r="M77" s="16"/>
      <c r="N77" s="9"/>
      <c r="O77" s="9"/>
      <c r="P77" s="9">
        <f t="shared" si="4"/>
        <v>100000</v>
      </c>
      <c r="R77" s="21">
        <f t="shared" si="6"/>
        <v>100000</v>
      </c>
    </row>
    <row r="78" spans="1:18" x14ac:dyDescent="0.3">
      <c r="B78" s="43"/>
      <c r="C78" s="5"/>
      <c r="D78" s="16"/>
      <c r="E78" s="9"/>
      <c r="F78" s="9"/>
      <c r="G78" s="9"/>
      <c r="K78" s="43">
        <v>70</v>
      </c>
      <c r="L78" s="5">
        <v>45806</v>
      </c>
      <c r="M78" s="16"/>
      <c r="N78" s="9"/>
      <c r="O78" s="9"/>
      <c r="P78" s="9">
        <f t="shared" si="4"/>
        <v>100000</v>
      </c>
      <c r="R78" s="21">
        <f t="shared" si="6"/>
        <v>100000</v>
      </c>
    </row>
    <row r="79" spans="1:18" x14ac:dyDescent="0.3">
      <c r="B79" s="43"/>
      <c r="C79" s="5"/>
      <c r="D79" s="16"/>
      <c r="E79" s="9"/>
      <c r="F79" s="9"/>
      <c r="G79" s="9"/>
      <c r="K79" s="43">
        <v>71</v>
      </c>
      <c r="L79" s="5">
        <v>45836</v>
      </c>
      <c r="M79" s="16">
        <f t="shared" ref="M79" si="27">+N79+O79</f>
        <v>50925</v>
      </c>
      <c r="N79" s="9">
        <v>50000</v>
      </c>
      <c r="O79" s="9">
        <f t="shared" ref="O79" si="28">+P78*$K$3/2</f>
        <v>925</v>
      </c>
      <c r="P79" s="9">
        <f t="shared" si="4"/>
        <v>50000</v>
      </c>
      <c r="R79" s="21">
        <f t="shared" si="6"/>
        <v>50000</v>
      </c>
    </row>
    <row r="80" spans="1:18" x14ac:dyDescent="0.3">
      <c r="B80" s="43"/>
      <c r="C80" s="5"/>
      <c r="D80" s="16"/>
      <c r="E80" s="9"/>
      <c r="F80" s="9"/>
      <c r="G80" s="9"/>
      <c r="K80" s="43">
        <v>72</v>
      </c>
      <c r="L80" s="5">
        <v>45866</v>
      </c>
      <c r="M80" s="16"/>
      <c r="N80" s="9"/>
      <c r="O80" s="9"/>
      <c r="P80" s="9">
        <f t="shared" ref="P80:P82" si="29">+P79-N80</f>
        <v>50000</v>
      </c>
      <c r="R80" s="21">
        <f t="shared" si="6"/>
        <v>50000</v>
      </c>
    </row>
    <row r="81" spans="2:18" x14ac:dyDescent="0.3">
      <c r="B81" s="43"/>
      <c r="C81" s="5"/>
      <c r="D81" s="16"/>
      <c r="E81" s="9"/>
      <c r="F81" s="9"/>
      <c r="G81" s="9"/>
      <c r="K81" s="43">
        <v>73</v>
      </c>
      <c r="L81" s="5">
        <v>45896</v>
      </c>
      <c r="M81" s="16"/>
      <c r="N81" s="9"/>
      <c r="O81" s="9"/>
      <c r="P81" s="9">
        <f t="shared" si="29"/>
        <v>50000</v>
      </c>
      <c r="R81" s="21">
        <f t="shared" si="6"/>
        <v>50000</v>
      </c>
    </row>
    <row r="82" spans="2:18" x14ac:dyDescent="0.3">
      <c r="B82" s="43"/>
      <c r="C82" s="5"/>
      <c r="D82" s="16"/>
      <c r="E82" s="9"/>
      <c r="F82" s="9"/>
      <c r="G82" s="9"/>
      <c r="K82" s="43">
        <v>74</v>
      </c>
      <c r="L82" s="5">
        <v>45926</v>
      </c>
      <c r="M82" s="16">
        <f t="shared" ref="M82" si="30">+N82+O82</f>
        <v>50462.5</v>
      </c>
      <c r="N82" s="9">
        <v>50000</v>
      </c>
      <c r="O82" s="9">
        <f t="shared" ref="O82" si="31">+P81*$K$3/2</f>
        <v>462.5</v>
      </c>
      <c r="P82" s="9">
        <f t="shared" si="29"/>
        <v>0</v>
      </c>
      <c r="R82" s="21">
        <f t="shared" si="6"/>
        <v>0</v>
      </c>
    </row>
    <row r="83" spans="2:18" x14ac:dyDescent="0.3">
      <c r="B83" s="43"/>
      <c r="C83" s="5"/>
      <c r="D83" s="16"/>
      <c r="E83" s="9"/>
      <c r="F83" s="9"/>
      <c r="G83" s="9"/>
      <c r="K83" s="43"/>
      <c r="L83" s="5"/>
      <c r="M83" s="16"/>
      <c r="N83" s="9"/>
      <c r="O83" s="9"/>
      <c r="P83" s="9"/>
      <c r="R83" s="21"/>
    </row>
    <row r="84" spans="2:18" x14ac:dyDescent="0.3">
      <c r="B84" s="43"/>
      <c r="C84" s="5"/>
      <c r="D84" s="16"/>
      <c r="E84" s="9"/>
      <c r="F84" s="9"/>
      <c r="G84" s="9"/>
      <c r="K84" s="43"/>
      <c r="L84" s="5"/>
      <c r="M84" s="16"/>
      <c r="N84" s="9"/>
      <c r="O84" s="9"/>
      <c r="P84" s="9"/>
    </row>
    <row r="85" spans="2:18" x14ac:dyDescent="0.3">
      <c r="B85" s="43"/>
      <c r="C85" s="5"/>
      <c r="D85" s="16"/>
      <c r="E85" s="9"/>
      <c r="F85" s="9"/>
      <c r="G85" s="9"/>
      <c r="K85" s="43"/>
      <c r="L85" s="5"/>
      <c r="M85" s="16"/>
      <c r="N85" s="9"/>
      <c r="O85" s="9"/>
      <c r="P85" s="9"/>
    </row>
    <row r="86" spans="2:18" x14ac:dyDescent="0.3">
      <c r="B86" s="43"/>
      <c r="C86" s="5"/>
      <c r="D86" s="16"/>
      <c r="E86" s="9"/>
      <c r="F86" s="9"/>
      <c r="G86" s="9"/>
      <c r="K86" s="43"/>
      <c r="L86" s="5"/>
      <c r="M86" s="16"/>
      <c r="N86" s="9"/>
      <c r="O86" s="9"/>
      <c r="P86" s="9"/>
    </row>
    <row r="87" spans="2:18" x14ac:dyDescent="0.3">
      <c r="B87" s="43"/>
      <c r="C87" s="5"/>
      <c r="D87" s="16"/>
      <c r="E87" s="9"/>
      <c r="F87" s="9"/>
      <c r="G87" s="9"/>
      <c r="K87" s="43"/>
      <c r="L87" s="5"/>
      <c r="M87" s="16"/>
      <c r="N87" s="9"/>
      <c r="O87" s="9"/>
      <c r="P87" s="9"/>
    </row>
    <row r="88" spans="2:18" x14ac:dyDescent="0.3">
      <c r="B88" s="43"/>
      <c r="C88" s="5"/>
      <c r="D88" s="16"/>
      <c r="E88" s="9"/>
      <c r="F88" s="9"/>
      <c r="G88" s="9"/>
      <c r="K88" s="43"/>
      <c r="L88" s="5"/>
      <c r="M88" s="16"/>
      <c r="N88" s="9"/>
      <c r="O88" s="9"/>
      <c r="P88" s="9"/>
    </row>
    <row r="89" spans="2:18" x14ac:dyDescent="0.3">
      <c r="B89" s="43"/>
      <c r="C89" s="5"/>
      <c r="D89" s="16"/>
      <c r="E89" s="9"/>
      <c r="F89" s="9"/>
      <c r="G89" s="9"/>
      <c r="K89" s="43"/>
      <c r="L89" s="5"/>
      <c r="M89" s="16"/>
      <c r="N89" s="9"/>
      <c r="O89" s="9"/>
      <c r="P89" s="9"/>
    </row>
    <row r="90" spans="2:18" x14ac:dyDescent="0.3">
      <c r="B90" s="43"/>
      <c r="C90" s="5"/>
      <c r="D90" s="16"/>
      <c r="E90" s="9"/>
      <c r="F90" s="9"/>
      <c r="G90" s="9"/>
      <c r="K90" s="43"/>
      <c r="L90" s="5"/>
      <c r="M90" s="16"/>
      <c r="N90" s="9"/>
      <c r="O90" s="9"/>
      <c r="P90" s="9"/>
    </row>
    <row r="91" spans="2:18" x14ac:dyDescent="0.3">
      <c r="B91" s="43"/>
      <c r="C91" s="5"/>
      <c r="D91" s="16"/>
      <c r="E91" s="9"/>
      <c r="F91" s="9"/>
      <c r="G91" s="9"/>
      <c r="K91" s="43"/>
      <c r="L91" s="5"/>
      <c r="M91" s="16"/>
      <c r="N91" s="9"/>
      <c r="O91" s="9"/>
      <c r="P91" s="9"/>
    </row>
    <row r="92" spans="2:18" x14ac:dyDescent="0.3">
      <c r="B92" s="43"/>
      <c r="C92" s="5"/>
      <c r="D92" s="16"/>
      <c r="E92" s="9"/>
      <c r="F92" s="9"/>
      <c r="G92" s="9"/>
      <c r="K92" s="43"/>
      <c r="L92" s="5"/>
      <c r="M92" s="16"/>
      <c r="N92" s="9"/>
      <c r="O92" s="9"/>
      <c r="P92" s="9"/>
    </row>
    <row r="93" spans="2:18" x14ac:dyDescent="0.3">
      <c r="B93" s="43"/>
      <c r="C93" s="5"/>
      <c r="D93" s="16"/>
      <c r="E93" s="9"/>
      <c r="F93" s="9"/>
      <c r="G93" s="9"/>
      <c r="K93" s="43"/>
      <c r="L93" s="5"/>
      <c r="M93" s="16"/>
      <c r="N93" s="9"/>
      <c r="O93" s="9"/>
      <c r="P93" s="9"/>
    </row>
    <row r="94" spans="2:18" x14ac:dyDescent="0.3">
      <c r="B94" s="43"/>
      <c r="C94" s="5"/>
      <c r="D94" s="16"/>
      <c r="E94" s="9"/>
      <c r="F94" s="9"/>
      <c r="G94" s="9"/>
      <c r="K94" s="43"/>
      <c r="L94" s="5"/>
      <c r="M94" s="16"/>
      <c r="N94" s="9"/>
      <c r="O94" s="9"/>
      <c r="P94" s="9"/>
    </row>
    <row r="95" spans="2:18" x14ac:dyDescent="0.3">
      <c r="B95" s="43"/>
      <c r="C95" s="5"/>
      <c r="D95" s="16"/>
      <c r="E95" s="9"/>
      <c r="F95" s="9"/>
      <c r="G95" s="9"/>
      <c r="K95" s="43"/>
      <c r="L95" s="5"/>
      <c r="M95" s="16"/>
      <c r="N95" s="9"/>
      <c r="O95" s="9"/>
      <c r="P95" s="9"/>
    </row>
    <row r="96" spans="2:18" x14ac:dyDescent="0.3">
      <c r="B96" s="43"/>
      <c r="C96" s="5"/>
      <c r="D96" s="16"/>
      <c r="E96" s="9"/>
      <c r="F96" s="9"/>
      <c r="G96" s="9"/>
      <c r="K96" s="43"/>
      <c r="L96" s="5"/>
      <c r="M96" s="16"/>
      <c r="N96" s="9"/>
      <c r="O96" s="9"/>
      <c r="P96" s="9"/>
    </row>
    <row r="97" spans="2:16" x14ac:dyDescent="0.3">
      <c r="B97" s="43"/>
      <c r="C97" s="5"/>
      <c r="D97" s="16"/>
      <c r="E97" s="9"/>
      <c r="F97" s="9"/>
      <c r="G97" s="9"/>
      <c r="K97" s="43"/>
      <c r="L97" s="5"/>
      <c r="M97" s="16"/>
      <c r="N97" s="9"/>
      <c r="O97" s="9"/>
      <c r="P97" s="9"/>
    </row>
    <row r="98" spans="2:16" x14ac:dyDescent="0.3">
      <c r="B98" s="43"/>
      <c r="C98" s="5"/>
      <c r="D98" s="16"/>
      <c r="E98" s="9"/>
      <c r="F98" s="9"/>
      <c r="G98" s="9"/>
      <c r="K98" s="43"/>
      <c r="L98" s="5"/>
      <c r="M98" s="16"/>
      <c r="N98" s="9"/>
      <c r="O98" s="9"/>
      <c r="P98" s="9"/>
    </row>
    <row r="99" spans="2:16" x14ac:dyDescent="0.3">
      <c r="B99" s="43"/>
      <c r="C99" s="5"/>
      <c r="D99" s="16"/>
      <c r="E99" s="9"/>
      <c r="F99" s="9"/>
      <c r="G99" s="9"/>
      <c r="K99" s="43"/>
      <c r="L99" s="5"/>
      <c r="M99" s="16"/>
      <c r="N99" s="9"/>
      <c r="O99" s="9"/>
      <c r="P99" s="9"/>
    </row>
    <row r="100" spans="2:16" x14ac:dyDescent="0.3">
      <c r="B100" s="43"/>
      <c r="C100" s="5"/>
      <c r="D100" s="16"/>
      <c r="E100" s="9"/>
      <c r="F100" s="9"/>
      <c r="G100" s="9"/>
      <c r="K100" s="43"/>
      <c r="L100" s="5"/>
      <c r="M100" s="16"/>
      <c r="N100" s="9"/>
      <c r="O100" s="9"/>
      <c r="P100" s="9"/>
    </row>
    <row r="101" spans="2:16" x14ac:dyDescent="0.3">
      <c r="B101" s="43"/>
      <c r="C101" s="5"/>
      <c r="D101" s="16"/>
      <c r="E101" s="9"/>
      <c r="F101" s="9"/>
      <c r="G101" s="9"/>
      <c r="K101" s="43"/>
      <c r="L101" s="5"/>
      <c r="M101" s="16"/>
      <c r="N101" s="9"/>
      <c r="O101" s="9"/>
      <c r="P101" s="9"/>
    </row>
    <row r="102" spans="2:16" x14ac:dyDescent="0.3">
      <c r="B102" s="43"/>
      <c r="C102" s="5"/>
      <c r="D102" s="16"/>
      <c r="E102" s="9"/>
      <c r="F102" s="9"/>
      <c r="G102" s="9"/>
      <c r="K102" s="43"/>
      <c r="L102" s="5"/>
      <c r="M102" s="16"/>
      <c r="N102" s="9"/>
      <c r="O102" s="9"/>
      <c r="P102" s="9"/>
    </row>
    <row r="103" spans="2:16" x14ac:dyDescent="0.3">
      <c r="B103" s="43"/>
      <c r="C103" s="5"/>
      <c r="D103" s="16"/>
      <c r="E103" s="9"/>
      <c r="F103" s="9"/>
      <c r="G103" s="9"/>
      <c r="K103" s="43"/>
      <c r="L103" s="5"/>
      <c r="M103" s="16"/>
      <c r="N103" s="9"/>
      <c r="O103" s="9"/>
      <c r="P103" s="9"/>
    </row>
    <row r="104" spans="2:16" x14ac:dyDescent="0.3">
      <c r="B104" s="43"/>
      <c r="C104" s="5"/>
      <c r="D104" s="16"/>
      <c r="E104" s="9"/>
      <c r="F104" s="9"/>
      <c r="G104" s="9"/>
      <c r="K104" s="43"/>
      <c r="L104" s="5"/>
      <c r="M104" s="16"/>
      <c r="N104" s="9"/>
      <c r="O104" s="9"/>
      <c r="P104" s="9"/>
    </row>
    <row r="105" spans="2:16" x14ac:dyDescent="0.3">
      <c r="B105" s="43"/>
      <c r="C105" s="5"/>
      <c r="D105" s="16"/>
      <c r="E105" s="9"/>
      <c r="F105" s="9"/>
      <c r="G105" s="9"/>
      <c r="K105" s="43"/>
      <c r="L105" s="5"/>
      <c r="M105" s="16"/>
      <c r="N105" s="9"/>
      <c r="O105" s="9"/>
      <c r="P105" s="9"/>
    </row>
    <row r="106" spans="2:16" x14ac:dyDescent="0.3">
      <c r="B106" s="43"/>
      <c r="C106" s="5"/>
      <c r="D106" s="16"/>
      <c r="E106" s="9"/>
      <c r="F106" s="9"/>
      <c r="G106" s="9"/>
      <c r="K106" s="43"/>
      <c r="L106" s="5"/>
      <c r="M106" s="16"/>
      <c r="N106" s="9"/>
      <c r="O106" s="9"/>
      <c r="P106" s="9"/>
    </row>
    <row r="107" spans="2:16" x14ac:dyDescent="0.3">
      <c r="B107" s="43"/>
      <c r="C107" s="5"/>
      <c r="D107" s="16"/>
      <c r="E107" s="9"/>
      <c r="F107" s="9"/>
      <c r="G107" s="9"/>
      <c r="K107" s="43"/>
      <c r="L107" s="5"/>
      <c r="M107" s="16"/>
      <c r="N107" s="9"/>
      <c r="O107" s="9"/>
      <c r="P107" s="9"/>
    </row>
    <row r="108" spans="2:16" x14ac:dyDescent="0.3">
      <c r="B108" s="43"/>
      <c r="C108" s="5"/>
      <c r="D108" s="16"/>
      <c r="E108" s="9"/>
      <c r="F108" s="9"/>
      <c r="G108" s="9"/>
      <c r="K108" s="43"/>
      <c r="L108" s="5"/>
      <c r="M108" s="16"/>
      <c r="N108" s="9"/>
      <c r="O108" s="9"/>
      <c r="P108" s="9"/>
    </row>
    <row r="109" spans="2:16" x14ac:dyDescent="0.3">
      <c r="B109" s="43"/>
      <c r="C109" s="5"/>
      <c r="D109" s="16"/>
      <c r="E109" s="9"/>
      <c r="F109" s="9"/>
      <c r="G109" s="9"/>
      <c r="K109" s="43"/>
      <c r="L109" s="5"/>
      <c r="M109" s="16"/>
      <c r="N109" s="9"/>
      <c r="O109" s="9"/>
      <c r="P109" s="9"/>
    </row>
    <row r="110" spans="2:16" x14ac:dyDescent="0.3">
      <c r="B110" s="43"/>
      <c r="C110" s="5"/>
      <c r="D110" s="16"/>
      <c r="E110" s="9"/>
      <c r="F110" s="9"/>
      <c r="G110" s="9"/>
      <c r="K110" s="43"/>
      <c r="L110" s="5"/>
      <c r="M110" s="16"/>
      <c r="N110" s="9"/>
      <c r="O110" s="9"/>
      <c r="P110" s="9"/>
    </row>
    <row r="111" spans="2:16" x14ac:dyDescent="0.3">
      <c r="B111" s="43"/>
      <c r="C111" s="5"/>
      <c r="D111" s="16"/>
      <c r="E111" s="9"/>
      <c r="F111" s="9"/>
      <c r="G111" s="9"/>
      <c r="K111" s="43"/>
      <c r="L111" s="5"/>
      <c r="M111" s="16"/>
      <c r="N111" s="9"/>
      <c r="O111" s="9"/>
      <c r="P111" s="9"/>
    </row>
    <row r="112" spans="2:16" x14ac:dyDescent="0.3">
      <c r="B112" s="43"/>
      <c r="C112" s="5"/>
      <c r="D112" s="16"/>
      <c r="E112" s="9"/>
      <c r="F112" s="9"/>
      <c r="G112" s="9"/>
      <c r="K112" s="43"/>
      <c r="L112" s="5"/>
      <c r="M112" s="16"/>
      <c r="N112" s="9"/>
      <c r="O112" s="9"/>
      <c r="P112" s="9"/>
    </row>
    <row r="113" spans="2:16" x14ac:dyDescent="0.3">
      <c r="B113" s="43"/>
      <c r="C113" s="5"/>
      <c r="D113" s="16"/>
      <c r="E113" s="9"/>
      <c r="F113" s="9"/>
      <c r="G113" s="9"/>
      <c r="K113" s="43"/>
      <c r="L113" s="5"/>
      <c r="M113" s="16"/>
      <c r="N113" s="9"/>
      <c r="O113" s="9"/>
      <c r="P113" s="9"/>
    </row>
    <row r="114" spans="2:16" x14ac:dyDescent="0.3">
      <c r="B114" s="43"/>
      <c r="C114" s="5"/>
      <c r="D114" s="16"/>
      <c r="E114" s="9"/>
      <c r="F114" s="9"/>
      <c r="G114" s="9"/>
      <c r="K114" s="43"/>
      <c r="L114" s="5"/>
      <c r="M114" s="16"/>
      <c r="N114" s="9"/>
      <c r="O114" s="9"/>
      <c r="P114" s="9"/>
    </row>
    <row r="115" spans="2:16" x14ac:dyDescent="0.3">
      <c r="B115" s="43"/>
      <c r="C115" s="5"/>
      <c r="D115" s="16"/>
      <c r="E115" s="9"/>
      <c r="F115" s="9"/>
      <c r="G115" s="9"/>
      <c r="K115" s="43"/>
      <c r="L115" s="5"/>
      <c r="M115" s="16"/>
      <c r="N115" s="9"/>
      <c r="O115" s="9"/>
      <c r="P115" s="9"/>
    </row>
    <row r="116" spans="2:16" x14ac:dyDescent="0.3">
      <c r="B116" s="43"/>
      <c r="C116" s="5"/>
      <c r="D116" s="16"/>
      <c r="E116" s="9"/>
      <c r="F116" s="9"/>
      <c r="G116" s="9"/>
      <c r="K116" s="43"/>
      <c r="L116" s="5"/>
      <c r="M116" s="16"/>
      <c r="N116" s="9"/>
      <c r="O116" s="9"/>
      <c r="P116" s="9"/>
    </row>
    <row r="117" spans="2:16" x14ac:dyDescent="0.3">
      <c r="B117" s="43"/>
      <c r="C117" s="5"/>
      <c r="D117" s="16"/>
      <c r="E117" s="9"/>
      <c r="F117" s="9"/>
      <c r="G117" s="9"/>
      <c r="K117" s="43"/>
      <c r="L117" s="5"/>
      <c r="M117" s="16"/>
      <c r="N117" s="9"/>
      <c r="O117" s="9"/>
      <c r="P117" s="9"/>
    </row>
    <row r="118" spans="2:16" x14ac:dyDescent="0.3">
      <c r="B118" s="43"/>
      <c r="C118" s="5"/>
      <c r="K118" s="43"/>
      <c r="L118" s="5"/>
    </row>
    <row r="119" spans="2:16" x14ac:dyDescent="0.3">
      <c r="B119" s="43"/>
      <c r="C119" s="5"/>
      <c r="K119" s="43"/>
      <c r="L119" s="5"/>
    </row>
    <row r="120" spans="2:16" x14ac:dyDescent="0.3">
      <c r="B120" s="43"/>
      <c r="C120" s="5"/>
      <c r="D120" s="16"/>
      <c r="E120" s="9"/>
      <c r="F120" s="9"/>
      <c r="G120" s="9"/>
      <c r="K120" s="43"/>
      <c r="L120" s="5"/>
      <c r="M120" s="16"/>
      <c r="N120" s="9"/>
      <c r="O120" s="9"/>
      <c r="P120" s="9"/>
    </row>
    <row r="121" spans="2:16" x14ac:dyDescent="0.3">
      <c r="B121" s="43"/>
      <c r="C121" s="5"/>
      <c r="D121" s="16"/>
      <c r="E121" s="9"/>
      <c r="F121" s="9"/>
      <c r="G121" s="9"/>
      <c r="K121" s="43"/>
      <c r="L121" s="5"/>
      <c r="M121" s="16"/>
      <c r="N121" s="9"/>
      <c r="O121" s="9"/>
      <c r="P121" s="9"/>
    </row>
    <row r="122" spans="2:16" x14ac:dyDescent="0.3">
      <c r="B122" s="43"/>
      <c r="C122" s="5"/>
      <c r="D122" s="16"/>
      <c r="E122" s="9"/>
      <c r="F122" s="9"/>
      <c r="G122" s="9"/>
      <c r="K122" s="43"/>
      <c r="L122" s="5"/>
      <c r="M122" s="16"/>
      <c r="N122" s="9"/>
      <c r="O122" s="9"/>
      <c r="P122" s="9"/>
    </row>
  </sheetData>
  <mergeCells count="4">
    <mergeCell ref="A1:B1"/>
    <mergeCell ref="A9:A12"/>
    <mergeCell ref="J1:K1"/>
    <mergeCell ref="J9:J12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9075-B314-42F9-996B-D8610D926E6E}">
  <sheetPr>
    <tabColor theme="9" tint="0.59999389629810485"/>
  </sheetPr>
  <dimension ref="B4:N35"/>
  <sheetViews>
    <sheetView showGridLines="0" tabSelected="1" topLeftCell="G19" zoomScale="130" zoomScaleNormal="130" workbookViewId="0">
      <selection activeCell="G31" sqref="G31"/>
    </sheetView>
  </sheetViews>
  <sheetFormatPr defaultRowHeight="14.4" x14ac:dyDescent="0.3"/>
  <cols>
    <col min="2" max="2" width="23.5546875" bestFit="1" customWidth="1"/>
    <col min="3" max="3" width="11.5546875" bestFit="1" customWidth="1"/>
    <col min="4" max="14" width="11.33203125" bestFit="1" customWidth="1"/>
  </cols>
  <sheetData>
    <row r="4" spans="2:14" x14ac:dyDescent="0.3">
      <c r="B4" s="50" t="s">
        <v>56</v>
      </c>
      <c r="C4" s="70">
        <v>44927</v>
      </c>
      <c r="D4" s="70">
        <v>44958</v>
      </c>
      <c r="E4" s="70">
        <v>44986</v>
      </c>
      <c r="F4" s="70">
        <v>45017</v>
      </c>
      <c r="G4" s="70">
        <v>45047</v>
      </c>
      <c r="H4" s="70">
        <v>45078</v>
      </c>
      <c r="I4" s="70">
        <v>45108</v>
      </c>
      <c r="J4" s="70">
        <v>45139</v>
      </c>
      <c r="K4" s="70">
        <v>45170</v>
      </c>
      <c r="L4" s="70">
        <v>45200</v>
      </c>
      <c r="M4" s="70">
        <v>45231</v>
      </c>
      <c r="N4" s="70">
        <v>45261</v>
      </c>
    </row>
    <row r="5" spans="2:14" x14ac:dyDescent="0.3">
      <c r="B5" s="11" t="s">
        <v>54</v>
      </c>
      <c r="C5" s="19">
        <v>319290</v>
      </c>
      <c r="D5" s="19">
        <f>+C8</f>
        <v>278352.07376567845</v>
      </c>
      <c r="E5" s="19">
        <f t="shared" ref="E5:N5" si="0">+D8</f>
        <v>277414.1475313569</v>
      </c>
      <c r="F5" s="19">
        <f t="shared" si="0"/>
        <v>276476.22129703534</v>
      </c>
      <c r="G5" s="19">
        <f t="shared" si="0"/>
        <v>275538.29506271379</v>
      </c>
      <c r="H5" s="19">
        <f t="shared" si="0"/>
        <v>274600.36882839224</v>
      </c>
      <c r="I5" s="19">
        <f t="shared" si="0"/>
        <v>273662.44259407069</v>
      </c>
      <c r="J5" s="19">
        <f t="shared" si="0"/>
        <v>272724.51635974913</v>
      </c>
      <c r="K5" s="19">
        <f t="shared" si="0"/>
        <v>271786.59012542758</v>
      </c>
      <c r="L5" s="19">
        <f t="shared" si="0"/>
        <v>270848.66389110603</v>
      </c>
      <c r="M5" s="19">
        <f t="shared" si="0"/>
        <v>269910.73765678448</v>
      </c>
      <c r="N5" s="19">
        <f t="shared" si="0"/>
        <v>268972.81142246292</v>
      </c>
    </row>
    <row r="6" spans="2:14" x14ac:dyDescent="0.3">
      <c r="B6" s="4" t="s">
        <v>53</v>
      </c>
      <c r="C6" s="17">
        <v>-40000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x14ac:dyDescent="0.3">
      <c r="B7" s="4" t="s">
        <v>52</v>
      </c>
      <c r="C7" s="17">
        <f>+'Leasing DECO'!$K$23</f>
        <v>-937.92623432155597</v>
      </c>
      <c r="D7" s="17">
        <f>+'Leasing DECO'!$K$23</f>
        <v>-937.92623432155597</v>
      </c>
      <c r="E7" s="17">
        <f>+'Leasing DECO'!$K$23</f>
        <v>-937.92623432155597</v>
      </c>
      <c r="F7" s="17">
        <f>+'Leasing DECO'!$K$23</f>
        <v>-937.92623432155597</v>
      </c>
      <c r="G7" s="17">
        <f>+'Leasing DECO'!$K$23</f>
        <v>-937.92623432155597</v>
      </c>
      <c r="H7" s="17">
        <f>+'Leasing DECO'!$K$23</f>
        <v>-937.92623432155597</v>
      </c>
      <c r="I7" s="17">
        <f>+'Leasing DECO'!$K$23</f>
        <v>-937.92623432155597</v>
      </c>
      <c r="J7" s="17">
        <f>+'Leasing DECO'!$K$23</f>
        <v>-937.92623432155597</v>
      </c>
      <c r="K7" s="17">
        <f>+'Leasing DECO'!$K$23</f>
        <v>-937.92623432155597</v>
      </c>
      <c r="L7" s="17">
        <f>+'Leasing DECO'!$K$23</f>
        <v>-937.92623432155597</v>
      </c>
      <c r="M7" s="17">
        <f>+'Leasing DECO'!$K$23</f>
        <v>-937.92623432155597</v>
      </c>
      <c r="N7" s="17">
        <f>+'Leasing DECO'!$K$23</f>
        <v>-937.92623432155597</v>
      </c>
    </row>
    <row r="8" spans="2:14" x14ac:dyDescent="0.3">
      <c r="B8" s="11" t="s">
        <v>55</v>
      </c>
      <c r="C8" s="19">
        <f>SUM(C5:C7)</f>
        <v>278352.07376567845</v>
      </c>
      <c r="D8" s="19">
        <f>SUM(D5:D7)</f>
        <v>277414.1475313569</v>
      </c>
      <c r="E8" s="19">
        <f t="shared" ref="E8:N8" si="1">SUM(E5:E7)</f>
        <v>276476.22129703534</v>
      </c>
      <c r="F8" s="19">
        <f t="shared" si="1"/>
        <v>275538.29506271379</v>
      </c>
      <c r="G8" s="19">
        <f t="shared" si="1"/>
        <v>274600.36882839224</v>
      </c>
      <c r="H8" s="19">
        <f t="shared" si="1"/>
        <v>273662.44259407069</v>
      </c>
      <c r="I8" s="19">
        <f t="shared" si="1"/>
        <v>272724.51635974913</v>
      </c>
      <c r="J8" s="19">
        <f t="shared" si="1"/>
        <v>271786.59012542758</v>
      </c>
      <c r="K8" s="19">
        <f t="shared" si="1"/>
        <v>270848.66389110603</v>
      </c>
      <c r="L8" s="19">
        <f t="shared" si="1"/>
        <v>269910.73765678448</v>
      </c>
      <c r="M8" s="19">
        <f t="shared" si="1"/>
        <v>268972.81142246292</v>
      </c>
      <c r="N8" s="19">
        <f t="shared" si="1"/>
        <v>268034.88518814137</v>
      </c>
    </row>
    <row r="12" spans="2:14" x14ac:dyDescent="0.3">
      <c r="B12" s="50" t="s">
        <v>57</v>
      </c>
      <c r="C12" s="70">
        <v>44927</v>
      </c>
      <c r="D12" s="70">
        <v>44958</v>
      </c>
      <c r="E12" s="70">
        <v>44986</v>
      </c>
      <c r="F12" s="70">
        <v>45017</v>
      </c>
      <c r="G12" s="70">
        <v>45047</v>
      </c>
      <c r="H12" s="70">
        <v>45078</v>
      </c>
      <c r="I12" s="70">
        <v>45108</v>
      </c>
      <c r="J12" s="70">
        <v>45139</v>
      </c>
      <c r="K12" s="70">
        <v>45170</v>
      </c>
      <c r="L12" s="70">
        <v>45200</v>
      </c>
      <c r="M12" s="70">
        <v>45231</v>
      </c>
      <c r="N12" s="70">
        <v>45261</v>
      </c>
    </row>
    <row r="13" spans="2:14" x14ac:dyDescent="0.3">
      <c r="B13" s="11" t="s">
        <v>54</v>
      </c>
      <c r="C13" s="19">
        <v>-649115</v>
      </c>
      <c r="D13" s="19">
        <f>+C15</f>
        <v>-647110.54565701564</v>
      </c>
      <c r="E13" s="19">
        <f t="shared" ref="E13:N13" si="2">+D15</f>
        <v>-645106.09131403128</v>
      </c>
      <c r="F13" s="19">
        <f t="shared" si="2"/>
        <v>-643101.63697104692</v>
      </c>
      <c r="G13" s="19">
        <f t="shared" si="2"/>
        <v>-641097.18262806255</v>
      </c>
      <c r="H13" s="19">
        <f t="shared" si="2"/>
        <v>-639092.72828507819</v>
      </c>
      <c r="I13" s="19">
        <f t="shared" si="2"/>
        <v>-637088.27394209383</v>
      </c>
      <c r="J13" s="19">
        <f t="shared" si="2"/>
        <v>-635083.81959910947</v>
      </c>
      <c r="K13" s="19">
        <f t="shared" si="2"/>
        <v>-633079.36525612511</v>
      </c>
      <c r="L13" s="19">
        <f t="shared" si="2"/>
        <v>-631074.91091314075</v>
      </c>
      <c r="M13" s="19">
        <f t="shared" si="2"/>
        <v>-629070.45657015638</v>
      </c>
      <c r="N13" s="19">
        <f t="shared" si="2"/>
        <v>-627066.00222717202</v>
      </c>
    </row>
    <row r="14" spans="2:14" x14ac:dyDescent="0.3">
      <c r="B14" s="4" t="s">
        <v>58</v>
      </c>
      <c r="C14" s="17">
        <f>-'Leasing DECO'!$N$22</f>
        <v>2004.45434298441</v>
      </c>
      <c r="D14" s="17">
        <f>-'Leasing DECO'!$N$22</f>
        <v>2004.45434298441</v>
      </c>
      <c r="E14" s="17">
        <f>-'Leasing DECO'!$N$22</f>
        <v>2004.45434298441</v>
      </c>
      <c r="F14" s="17">
        <f>-'Leasing DECO'!$N$22</f>
        <v>2004.45434298441</v>
      </c>
      <c r="G14" s="17">
        <f>-'Leasing DECO'!$N$22</f>
        <v>2004.45434298441</v>
      </c>
      <c r="H14" s="17">
        <f>-'Leasing DECO'!$N$22</f>
        <v>2004.45434298441</v>
      </c>
      <c r="I14" s="17">
        <f>-'Leasing DECO'!$N$22</f>
        <v>2004.45434298441</v>
      </c>
      <c r="J14" s="17">
        <f>-'Leasing DECO'!$N$22</f>
        <v>2004.45434298441</v>
      </c>
      <c r="K14" s="17">
        <f>-'Leasing DECO'!$N$22</f>
        <v>2004.45434298441</v>
      </c>
      <c r="L14" s="17">
        <f>-'Leasing DECO'!$N$22</f>
        <v>2004.45434298441</v>
      </c>
      <c r="M14" s="17">
        <f>-'Leasing DECO'!$N$22</f>
        <v>2004.45434298441</v>
      </c>
      <c r="N14" s="17">
        <f>-'Leasing DECO'!$N$22</f>
        <v>2004.45434298441</v>
      </c>
    </row>
    <row r="15" spans="2:14" x14ac:dyDescent="0.3">
      <c r="B15" s="11" t="s">
        <v>55</v>
      </c>
      <c r="C15" s="19">
        <f>SUM(C13:C14)</f>
        <v>-647110.54565701564</v>
      </c>
      <c r="D15" s="19">
        <f t="shared" ref="D15:N15" si="3">SUM(D13:D14)</f>
        <v>-645106.09131403128</v>
      </c>
      <c r="E15" s="19">
        <f t="shared" si="3"/>
        <v>-643101.63697104692</v>
      </c>
      <c r="F15" s="19">
        <f t="shared" si="3"/>
        <v>-641097.18262806255</v>
      </c>
      <c r="G15" s="19">
        <f t="shared" si="3"/>
        <v>-639092.72828507819</v>
      </c>
      <c r="H15" s="19">
        <f t="shared" si="3"/>
        <v>-637088.27394209383</v>
      </c>
      <c r="I15" s="19">
        <f t="shared" si="3"/>
        <v>-635083.81959910947</v>
      </c>
      <c r="J15" s="19">
        <f t="shared" si="3"/>
        <v>-633079.36525612511</v>
      </c>
      <c r="K15" s="19">
        <f t="shared" si="3"/>
        <v>-631074.91091314075</v>
      </c>
      <c r="L15" s="19">
        <f t="shared" si="3"/>
        <v>-629070.45657015638</v>
      </c>
      <c r="M15" s="19">
        <f t="shared" si="3"/>
        <v>-627066.00222717202</v>
      </c>
      <c r="N15" s="19">
        <f t="shared" si="3"/>
        <v>-625061.54788418766</v>
      </c>
    </row>
    <row r="19" spans="2:14" x14ac:dyDescent="0.3">
      <c r="B19" s="15" t="s">
        <v>59</v>
      </c>
      <c r="C19" s="70">
        <v>44927</v>
      </c>
      <c r="D19" s="70">
        <v>44958</v>
      </c>
      <c r="E19" s="70">
        <v>44986</v>
      </c>
      <c r="F19" s="70">
        <v>45017</v>
      </c>
      <c r="G19" s="70">
        <v>45047</v>
      </c>
      <c r="H19" s="70">
        <v>45078</v>
      </c>
      <c r="I19" s="70">
        <v>45108</v>
      </c>
      <c r="J19" s="70">
        <v>45139</v>
      </c>
      <c r="K19" s="70">
        <v>45170</v>
      </c>
      <c r="L19" s="70">
        <v>45200</v>
      </c>
      <c r="M19" s="70">
        <v>45231</v>
      </c>
      <c r="N19" s="70">
        <v>45261</v>
      </c>
    </row>
    <row r="20" spans="2:14" x14ac:dyDescent="0.3">
      <c r="B20" s="4" t="str">
        <f>+Mutui!A1</f>
        <v>MPS  980.000</v>
      </c>
      <c r="C20" s="17">
        <v>302532.81108879019</v>
      </c>
      <c r="D20" s="17">
        <v>285921.10018667142</v>
      </c>
      <c r="E20" s="17">
        <v>269286.53809717373</v>
      </c>
      <c r="F20" s="17">
        <v>252629.09338604161</v>
      </c>
      <c r="G20" s="17">
        <v>235948.73457577842</v>
      </c>
      <c r="H20" s="17">
        <v>219245.43014558681</v>
      </c>
      <c r="I20" s="17">
        <v>202519.14853130918</v>
      </c>
      <c r="J20" s="17">
        <v>185769.8581253681</v>
      </c>
      <c r="K20" s="17">
        <v>168997.5272767065</v>
      </c>
      <c r="L20" s="17">
        <v>152202.12429072792</v>
      </c>
      <c r="M20" s="17">
        <v>135383.61742923653</v>
      </c>
      <c r="N20" s="17">
        <v>118541.97491037729</v>
      </c>
    </row>
    <row r="21" spans="2:14" x14ac:dyDescent="0.3">
      <c r="B21" s="4" t="str">
        <f>+Mutui!J1</f>
        <v>MPS 11245</v>
      </c>
      <c r="C21" s="17">
        <v>550000</v>
      </c>
      <c r="D21" s="17">
        <v>550000</v>
      </c>
      <c r="E21" s="17">
        <v>500000</v>
      </c>
      <c r="F21" s="17">
        <v>500000</v>
      </c>
      <c r="G21" s="17">
        <v>500000</v>
      </c>
      <c r="H21" s="17">
        <v>450000</v>
      </c>
      <c r="I21" s="17">
        <v>450000</v>
      </c>
      <c r="J21" s="17">
        <v>450000</v>
      </c>
      <c r="K21" s="17">
        <v>400000</v>
      </c>
      <c r="L21" s="17">
        <v>400000</v>
      </c>
      <c r="M21" s="17">
        <v>400000</v>
      </c>
      <c r="N21" s="17">
        <v>350000</v>
      </c>
    </row>
    <row r="22" spans="2:14" x14ac:dyDescent="0.3">
      <c r="B22" s="11" t="s">
        <v>60</v>
      </c>
      <c r="C22" s="23">
        <f>SUM(C20:C21)</f>
        <v>852532.81108879019</v>
      </c>
      <c r="D22" s="23">
        <f t="shared" ref="D22:N22" si="4">SUM(D20:D21)</f>
        <v>835921.10018667136</v>
      </c>
      <c r="E22" s="23">
        <f t="shared" si="4"/>
        <v>769286.53809717367</v>
      </c>
      <c r="F22" s="23">
        <f t="shared" si="4"/>
        <v>752629.09338604158</v>
      </c>
      <c r="G22" s="23">
        <f t="shared" si="4"/>
        <v>735948.73457577848</v>
      </c>
      <c r="H22" s="23">
        <f t="shared" si="4"/>
        <v>669245.43014558684</v>
      </c>
      <c r="I22" s="23">
        <f t="shared" si="4"/>
        <v>652519.14853130921</v>
      </c>
      <c r="J22" s="23">
        <f t="shared" si="4"/>
        <v>635769.85812536813</v>
      </c>
      <c r="K22" s="23">
        <f t="shared" si="4"/>
        <v>568997.52727670653</v>
      </c>
      <c r="L22" s="23">
        <f t="shared" si="4"/>
        <v>552202.12429072789</v>
      </c>
      <c r="M22" s="23">
        <f t="shared" si="4"/>
        <v>535383.61742923653</v>
      </c>
      <c r="N22" s="23">
        <f t="shared" si="4"/>
        <v>468541.97491037729</v>
      </c>
    </row>
    <row r="24" spans="2:14" x14ac:dyDescent="0.3">
      <c r="C24" s="9"/>
    </row>
    <row r="25" spans="2:14" x14ac:dyDescent="0.3">
      <c r="C25" s="9"/>
    </row>
    <row r="26" spans="2:14" x14ac:dyDescent="0.3">
      <c r="C26" s="9"/>
    </row>
    <row r="27" spans="2:14" ht="24.6" x14ac:dyDescent="0.3">
      <c r="C27" s="9"/>
      <c r="I27" s="71"/>
    </row>
    <row r="28" spans="2:14" x14ac:dyDescent="0.3">
      <c r="C28" s="9"/>
    </row>
    <row r="29" spans="2:14" x14ac:dyDescent="0.3">
      <c r="C29" s="9"/>
    </row>
    <row r="30" spans="2:14" x14ac:dyDescent="0.3">
      <c r="C30" s="9"/>
    </row>
    <row r="31" spans="2:14" x14ac:dyDescent="0.3">
      <c r="C31" s="9"/>
    </row>
    <row r="32" spans="2:14" x14ac:dyDescent="0.3">
      <c r="C32" s="9"/>
    </row>
    <row r="33" spans="3:3" x14ac:dyDescent="0.3">
      <c r="C33" s="9"/>
    </row>
    <row r="34" spans="3:3" x14ac:dyDescent="0.3">
      <c r="C34" s="9"/>
    </row>
    <row r="35" spans="3:3" x14ac:dyDescent="0.3">
      <c r="C35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Leasing DECO</vt:lpstr>
      <vt:lpstr>Mutui</vt:lpstr>
      <vt:lpstr>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Moglia</dc:creator>
  <cp:lastModifiedBy>Michele Moglia</cp:lastModifiedBy>
  <dcterms:created xsi:type="dcterms:W3CDTF">2015-06-05T18:19:34Z</dcterms:created>
  <dcterms:modified xsi:type="dcterms:W3CDTF">2024-01-29T12:58:35Z</dcterms:modified>
</cp:coreProperties>
</file>